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arameters" sheetId="1" r:id="rId1"/>
    <sheet name="Shape" sheetId="2" r:id="rId2"/>
    <sheet name="Pattern" sheetId="3" r:id="rId3"/>
    <sheet name="Tabelle2" sheetId="4" r:id="rId4"/>
  </sheets>
  <definedNames>
    <definedName name="a_1">'Parameters'!$B$11</definedName>
    <definedName name="a_2">'Parameters'!$B$10</definedName>
    <definedName name="a_3">'Parameters'!$B$9</definedName>
    <definedName name="a_4">'Parameters'!$B$8</definedName>
    <definedName name="a_5">'Parameters'!$B$7</definedName>
    <definedName name="a_6">'Parameters'!$B$6</definedName>
    <definedName name="Cb">'Parameters'!$B$18</definedName>
    <definedName name="Cp">'Parameters'!$B$17</definedName>
    <definedName name="D">'Parameters'!$B$22</definedName>
    <definedName name="dr">'Tabelle2'!$K:$K</definedName>
    <definedName name="ds">'Tabelle2'!$L:$L</definedName>
    <definedName name="dx">'Tabelle2'!$J:$J</definedName>
    <definedName name="i">'Tabelle2'!$A:$A</definedName>
    <definedName name="L">'Parameters'!$B$21</definedName>
    <definedName name="L2D">'Parameters'!$B$16</definedName>
    <definedName name="n">'Parameters'!$B$14</definedName>
    <definedName name="nG">'Parameters'!$B$15</definedName>
    <definedName name="phi">'Tabelle2'!$B:$B</definedName>
    <definedName name="r">'Tabelle2'!$G:$G</definedName>
    <definedName name="r2D">'Tabelle2'!$E:$E</definedName>
    <definedName name="r2D2">'Tabelle2'!$D:$D</definedName>
    <definedName name="U__2_nG">'Tabelle2'!$N:$N</definedName>
    <definedName name="V">'Parameters'!$B$20</definedName>
    <definedName name="Vb">'Parameters'!$B$19</definedName>
    <definedName name="x">'Tabelle2'!$F:$F</definedName>
    <definedName name="x_">'Tabelle2'!$I:$I</definedName>
    <definedName name="x2L">'Tabelle2'!$C:$C</definedName>
  </definedNames>
  <calcPr fullCalcOnLoad="1"/>
</workbook>
</file>

<file path=xl/sharedStrings.xml><?xml version="1.0" encoding="utf-8"?>
<sst xmlns="http://schemas.openxmlformats.org/spreadsheetml/2006/main" count="68" uniqueCount="47">
  <si>
    <t>Gertler 4166 Shape</t>
  </si>
  <si>
    <t>Johannes Eissing, 10.11.2007</t>
  </si>
  <si>
    <t>Coefficients</t>
  </si>
  <si>
    <t>a_6</t>
  </si>
  <si>
    <t>a_5</t>
  </si>
  <si>
    <t>a_4</t>
  </si>
  <si>
    <t>a_3</t>
  </si>
  <si>
    <t>a_2</t>
  </si>
  <si>
    <t>a_1</t>
  </si>
  <si>
    <t>Yellow=Input</t>
  </si>
  <si>
    <t>n</t>
  </si>
  <si>
    <t>[-]</t>
  </si>
  <si>
    <t>Number of Points</t>
  </si>
  <si>
    <t>nG</t>
  </si>
  <si>
    <t>Number of Gores</t>
  </si>
  <si>
    <t>L2D</t>
  </si>
  <si>
    <t>Length to Diameter ratio</t>
  </si>
  <si>
    <t>Cp</t>
  </si>
  <si>
    <t>Prismatic coefficient</t>
  </si>
  <si>
    <t>Cb</t>
  </si>
  <si>
    <t>Block Coefficient</t>
  </si>
  <si>
    <t>Vb</t>
  </si>
  <si>
    <t>[m^3]</t>
  </si>
  <si>
    <t>Block Volume</t>
  </si>
  <si>
    <t>V</t>
  </si>
  <si>
    <t>Volume</t>
  </si>
  <si>
    <t>L</t>
  </si>
  <si>
    <t>[m]</t>
  </si>
  <si>
    <t>Length</t>
  </si>
  <si>
    <t>D</t>
  </si>
  <si>
    <t>Diameter</t>
  </si>
  <si>
    <t>i</t>
  </si>
  <si>
    <t>phi</t>
  </si>
  <si>
    <t>x2L</t>
  </si>
  <si>
    <t>r2D2</t>
  </si>
  <si>
    <t>r2D</t>
  </si>
  <si>
    <t>x</t>
  </si>
  <si>
    <t>r</t>
  </si>
  <si>
    <t>-r</t>
  </si>
  <si>
    <t>x'</t>
  </si>
  <si>
    <t>dx</t>
  </si>
  <si>
    <t>dr</t>
  </si>
  <si>
    <t>ds</t>
  </si>
  <si>
    <t>s</t>
  </si>
  <si>
    <t>U/(2*nG)</t>
  </si>
  <si>
    <t>-U/(2*nG)</t>
  </si>
  <si>
    <t>Licensed under lGPL 2.1 http://www.gnu.de/documents/lgpl-2.1.de.html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</si>
</sst>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"/>
    <numFmt numFmtId="174" formatCode="0.000"/>
    <numFmt numFmtId="175" formatCode="0.0000"/>
  </numFmts>
  <fonts count="36">
    <font>
      <sz val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9" fontId="0" fillId="0" borderId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7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1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0" fillId="33" borderId="0" xfId="0" applyNumberFormat="1" applyFill="1" applyAlignment="1">
      <alignment/>
    </xf>
    <xf numFmtId="172" fontId="0" fillId="34" borderId="10" xfId="0" applyNumberFormat="1" applyFont="1" applyFill="1" applyBorder="1" applyAlignment="1">
      <alignment/>
    </xf>
    <xf numFmtId="1" fontId="0" fillId="34" borderId="10" xfId="0" applyNumberFormat="1" applyFill="1" applyBorder="1" applyAlignment="1">
      <alignment/>
    </xf>
    <xf numFmtId="173" fontId="0" fillId="34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174" fontId="0" fillId="34" borderId="10" xfId="0" applyNumberFormat="1" applyFill="1" applyBorder="1" applyAlignment="1">
      <alignment/>
    </xf>
    <xf numFmtId="174" fontId="0" fillId="0" borderId="0" xfId="0" applyNumberFormat="1" applyFill="1" applyAlignment="1">
      <alignment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25"/>
          <c:w val="0.98525"/>
          <c:h val="0.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Tabelle2!$G$1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Tabelle2!$F$3:$F$100</c:f>
              <c:numCache>
                <c:ptCount val="98"/>
                <c:pt idx="0">
                  <c:v>0</c:v>
                </c:pt>
                <c:pt idx="1">
                  <c:v>0.0019732715717284406</c:v>
                </c:pt>
                <c:pt idx="2">
                  <c:v>0.007885298685522122</c:v>
                </c:pt>
                <c:pt idx="3">
                  <c:v>0.017712749271311275</c:v>
                </c:pt>
                <c:pt idx="4">
                  <c:v>0.03141683887136892</c:v>
                </c:pt>
                <c:pt idx="5">
                  <c:v>0.04894348370484646</c:v>
                </c:pt>
                <c:pt idx="6">
                  <c:v>0.07022351411174864</c:v>
                </c:pt>
                <c:pt idx="7">
                  <c:v>0.09517294753398052</c:v>
                </c:pt>
                <c:pt idx="8">
                  <c:v>0.1236933199561364</c:v>
                </c:pt>
                <c:pt idx="9">
                  <c:v>0.1556720744979849</c:v>
                </c:pt>
                <c:pt idx="10">
                  <c:v>0.19098300562505252</c:v>
                </c:pt>
                <c:pt idx="11">
                  <c:v>0.22948675722421083</c:v>
                </c:pt>
                <c:pt idx="12">
                  <c:v>0.2710313725785884</c:v>
                </c:pt>
                <c:pt idx="13">
                  <c:v>0.31545289407131133</c:v>
                </c:pt>
                <c:pt idx="14">
                  <c:v>0.3625760102513103</c:v>
                </c:pt>
                <c:pt idx="15">
                  <c:v>0.4122147477075269</c:v>
                </c:pt>
                <c:pt idx="16">
                  <c:v>0.4641732050210034</c:v>
                </c:pt>
                <c:pt idx="17">
                  <c:v>0.5182463258982847</c:v>
                </c:pt>
                <c:pt idx="18">
                  <c:v>0.5742207084349272</c:v>
                </c:pt>
                <c:pt idx="19">
                  <c:v>0.631875447315322</c:v>
                </c:pt>
                <c:pt idx="20">
                  <c:v>0.6909830056250524</c:v>
                </c:pt>
                <c:pt idx="21">
                  <c:v>0.7513101128351451</c:v>
                </c:pt>
                <c:pt idx="22">
                  <c:v>0.8126186854142754</c:v>
                </c:pt>
                <c:pt idx="23">
                  <c:v>0.8746667664356956</c:v>
                </c:pt>
                <c:pt idx="24">
                  <c:v>0.9372094804706866</c:v>
                </c:pt>
                <c:pt idx="25">
                  <c:v>1</c:v>
                </c:pt>
                <c:pt idx="26">
                  <c:v>1.0627905195293132</c:v>
                </c:pt>
                <c:pt idx="27">
                  <c:v>1.125333233564304</c:v>
                </c:pt>
                <c:pt idx="28">
                  <c:v>1.1873813145857246</c:v>
                </c:pt>
                <c:pt idx="29">
                  <c:v>1.2486898871648546</c:v>
                </c:pt>
                <c:pt idx="30">
                  <c:v>1.3090169943749472</c:v>
                </c:pt>
                <c:pt idx="31">
                  <c:v>1.3681245526846777</c:v>
                </c:pt>
                <c:pt idx="32">
                  <c:v>1.4257792915650724</c:v>
                </c:pt>
                <c:pt idx="33">
                  <c:v>1.4817536741017152</c:v>
                </c:pt>
                <c:pt idx="34">
                  <c:v>1.5358267949789968</c:v>
                </c:pt>
                <c:pt idx="35">
                  <c:v>1.5877852522924727</c:v>
                </c:pt>
                <c:pt idx="36">
                  <c:v>1.6374239897486895</c:v>
                </c:pt>
                <c:pt idx="37">
                  <c:v>1.6845471059286885</c:v>
                </c:pt>
                <c:pt idx="38">
                  <c:v>1.7289686274214116</c:v>
                </c:pt>
                <c:pt idx="39">
                  <c:v>1.7705132427757893</c:v>
                </c:pt>
                <c:pt idx="40">
                  <c:v>1.8090169943749472</c:v>
                </c:pt>
                <c:pt idx="41">
                  <c:v>1.8443279255020149</c:v>
                </c:pt>
                <c:pt idx="42">
                  <c:v>1.8763066800438633</c:v>
                </c:pt>
                <c:pt idx="43">
                  <c:v>1.9048270524660194</c:v>
                </c:pt>
                <c:pt idx="44">
                  <c:v>1.9297764858882511</c:v>
                </c:pt>
                <c:pt idx="45">
                  <c:v>1.9510565162951534</c:v>
                </c:pt>
                <c:pt idx="46">
                  <c:v>1.9685831611286309</c:v>
                </c:pt>
                <c:pt idx="47">
                  <c:v>1.9822872507286886</c:v>
                </c:pt>
                <c:pt idx="48">
                  <c:v>1.9921147013144778</c:v>
                </c:pt>
                <c:pt idx="49">
                  <c:v>1.9980267284282713</c:v>
                </c:pt>
                <c:pt idx="50">
                  <c:v>1.9999999999999998</c:v>
                </c:pt>
              </c:numCache>
            </c:numRef>
          </c:xVal>
          <c:yVal>
            <c:numRef>
              <c:f>Tabelle2!$G$3:$G$100</c:f>
              <c:numCache>
                <c:ptCount val="98"/>
                <c:pt idx="0">
                  <c:v>0</c:v>
                </c:pt>
                <c:pt idx="1">
                  <c:v>0.015731975249938922</c:v>
                </c:pt>
                <c:pt idx="2">
                  <c:v>0.031602328510818005</c:v>
                </c:pt>
                <c:pt idx="3">
                  <c:v>0.04772201656307482</c:v>
                </c:pt>
                <c:pt idx="4">
                  <c:v>0.06415172902847766</c:v>
                </c:pt>
                <c:pt idx="5">
                  <c:v>0.08088693201816854</c:v>
                </c:pt>
                <c:pt idx="6">
                  <c:v>0.09785218399562624</c:v>
                </c:pt>
                <c:pt idx="7">
                  <c:v>0.11490427950737994</c:v>
                </c:pt>
                <c:pt idx="8">
                  <c:v>0.1318425708925748</c:v>
                </c:pt>
                <c:pt idx="9">
                  <c:v>0.14842433360188087</c:v>
                </c:pt>
                <c:pt idx="10">
                  <c:v>0.16438308649816413</c:v>
                </c:pt>
                <c:pt idx="11">
                  <c:v>0.17944808520711</c:v>
                </c:pt>
                <c:pt idx="12">
                  <c:v>0.19336356560627063</c:v>
                </c:pt>
                <c:pt idx="13">
                  <c:v>0.20590661460352508</c:v>
                </c:pt>
                <c:pt idx="14">
                  <c:v>0.21690275042949547</c:v>
                </c:pt>
                <c:pt idx="15">
                  <c:v>0.22623840943444934</c:v>
                </c:pt>
                <c:pt idx="16">
                  <c:v>0.23386958233596766</c:v>
                </c:pt>
                <c:pt idx="17">
                  <c:v>0.2398258496866405</c:v>
                </c:pt>
                <c:pt idx="18">
                  <c:v>0.24420907533685898</c:v>
                </c:pt>
                <c:pt idx="19">
                  <c:v>0.2471860908043123</c:v>
                </c:pt>
                <c:pt idx="20">
                  <c:v>0.24897493544867808</c:v>
                </c:pt>
                <c:pt idx="21">
                  <c:v>0.24982472184484986</c:v>
                </c:pt>
                <c:pt idx="22">
                  <c:v>0.24999006638600435</c:v>
                </c:pt>
                <c:pt idx="23">
                  <c:v>0.24970224543694258</c:v>
                </c:pt>
                <c:pt idx="24">
                  <c:v>0.24914057235566495</c:v>
                </c:pt>
                <c:pt idx="25">
                  <c:v>0.2484084495593899</c:v>
                </c:pt>
                <c:pt idx="26">
                  <c:v>0.24751853638557628</c:v>
                </c:pt>
                <c:pt idx="27">
                  <c:v>0.246390138020864</c:v>
                </c:pt>
                <c:pt idx="28">
                  <c:v>0.24485950087336106</c:v>
                </c:pt>
                <c:pt idx="29">
                  <c:v>0.24270102250029993</c:v>
                </c:pt>
                <c:pt idx="30">
                  <c:v>0.23965542880347526</c:v>
                </c:pt>
                <c:pt idx="31">
                  <c:v>0.23546030806708285</c:v>
                </c:pt>
                <c:pt idx="32">
                  <c:v>0.22987894110456192</c:v>
                </c:pt>
                <c:pt idx="33">
                  <c:v>0.222724602578958</c:v>
                </c:pt>
                <c:pt idx="34">
                  <c:v>0.21387884635554089</c:v>
                </c:pt>
                <c:pt idx="35">
                  <c:v>0.20330335429046445</c:v>
                </c:pt>
                <c:pt idx="36">
                  <c:v>0.19104560752502997</c:v>
                </c:pt>
                <c:pt idx="37">
                  <c:v>0.1772389842726719</c:v>
                </c:pt>
                <c:pt idx="38">
                  <c:v>0.1620980085838827</c:v>
                </c:pt>
                <c:pt idx="39">
                  <c:v>0.1459094692616154</c:v>
                </c:pt>
                <c:pt idx="40">
                  <c:v>0.1290200570525523</c:v>
                </c:pt>
                <c:pt idx="41">
                  <c:v>0.11182105025753042</c:v>
                </c:pt>
                <c:pt idx="42">
                  <c:v>0.09473039428288496</c:v>
                </c:pt>
                <c:pt idx="43">
                  <c:v>0.07817220827609474</c:v>
                </c:pt>
                <c:pt idx="44">
                  <c:v>0.06255319844039332</c:v>
                </c:pt>
                <c:pt idx="45">
                  <c:v>0.048234499397855374</c:v>
                </c:pt>
                <c:pt idx="46">
                  <c:v>0.03549601777806074</c:v>
                </c:pt>
                <c:pt idx="47">
                  <c:v>0.02448910704854296</c:v>
                </c:pt>
                <c:pt idx="48">
                  <c:v>0.015176459130959254</c:v>
                </c:pt>
                <c:pt idx="49">
                  <c:v>0.00728510842575155</c:v>
                </c:pt>
                <c:pt idx="50">
                  <c:v>0.0013228756558765244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Tabelle2!$H$1</c:f>
              <c:strCache>
                <c:ptCount val="1"/>
                <c:pt idx="0">
                  <c:v>-r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Tabelle2!$F$3:$F$100</c:f>
              <c:numCache>
                <c:ptCount val="98"/>
                <c:pt idx="0">
                  <c:v>0</c:v>
                </c:pt>
                <c:pt idx="1">
                  <c:v>0.0019732715717284406</c:v>
                </c:pt>
                <c:pt idx="2">
                  <c:v>0.007885298685522122</c:v>
                </c:pt>
                <c:pt idx="3">
                  <c:v>0.017712749271311275</c:v>
                </c:pt>
                <c:pt idx="4">
                  <c:v>0.03141683887136892</c:v>
                </c:pt>
                <c:pt idx="5">
                  <c:v>0.04894348370484646</c:v>
                </c:pt>
                <c:pt idx="6">
                  <c:v>0.07022351411174864</c:v>
                </c:pt>
                <c:pt idx="7">
                  <c:v>0.09517294753398052</c:v>
                </c:pt>
                <c:pt idx="8">
                  <c:v>0.1236933199561364</c:v>
                </c:pt>
                <c:pt idx="9">
                  <c:v>0.1556720744979849</c:v>
                </c:pt>
                <c:pt idx="10">
                  <c:v>0.19098300562505252</c:v>
                </c:pt>
                <c:pt idx="11">
                  <c:v>0.22948675722421083</c:v>
                </c:pt>
                <c:pt idx="12">
                  <c:v>0.2710313725785884</c:v>
                </c:pt>
                <c:pt idx="13">
                  <c:v>0.31545289407131133</c:v>
                </c:pt>
                <c:pt idx="14">
                  <c:v>0.3625760102513103</c:v>
                </c:pt>
                <c:pt idx="15">
                  <c:v>0.4122147477075269</c:v>
                </c:pt>
                <c:pt idx="16">
                  <c:v>0.4641732050210034</c:v>
                </c:pt>
                <c:pt idx="17">
                  <c:v>0.5182463258982847</c:v>
                </c:pt>
                <c:pt idx="18">
                  <c:v>0.5742207084349272</c:v>
                </c:pt>
                <c:pt idx="19">
                  <c:v>0.631875447315322</c:v>
                </c:pt>
                <c:pt idx="20">
                  <c:v>0.6909830056250524</c:v>
                </c:pt>
                <c:pt idx="21">
                  <c:v>0.7513101128351451</c:v>
                </c:pt>
                <c:pt idx="22">
                  <c:v>0.8126186854142754</c:v>
                </c:pt>
                <c:pt idx="23">
                  <c:v>0.8746667664356956</c:v>
                </c:pt>
                <c:pt idx="24">
                  <c:v>0.9372094804706866</c:v>
                </c:pt>
                <c:pt idx="25">
                  <c:v>1</c:v>
                </c:pt>
                <c:pt idx="26">
                  <c:v>1.0627905195293132</c:v>
                </c:pt>
                <c:pt idx="27">
                  <c:v>1.125333233564304</c:v>
                </c:pt>
                <c:pt idx="28">
                  <c:v>1.1873813145857246</c:v>
                </c:pt>
                <c:pt idx="29">
                  <c:v>1.2486898871648546</c:v>
                </c:pt>
                <c:pt idx="30">
                  <c:v>1.3090169943749472</c:v>
                </c:pt>
                <c:pt idx="31">
                  <c:v>1.3681245526846777</c:v>
                </c:pt>
                <c:pt idx="32">
                  <c:v>1.4257792915650724</c:v>
                </c:pt>
                <c:pt idx="33">
                  <c:v>1.4817536741017152</c:v>
                </c:pt>
                <c:pt idx="34">
                  <c:v>1.5358267949789968</c:v>
                </c:pt>
                <c:pt idx="35">
                  <c:v>1.5877852522924727</c:v>
                </c:pt>
                <c:pt idx="36">
                  <c:v>1.6374239897486895</c:v>
                </c:pt>
                <c:pt idx="37">
                  <c:v>1.6845471059286885</c:v>
                </c:pt>
                <c:pt idx="38">
                  <c:v>1.7289686274214116</c:v>
                </c:pt>
                <c:pt idx="39">
                  <c:v>1.7705132427757893</c:v>
                </c:pt>
                <c:pt idx="40">
                  <c:v>1.8090169943749472</c:v>
                </c:pt>
                <c:pt idx="41">
                  <c:v>1.8443279255020149</c:v>
                </c:pt>
                <c:pt idx="42">
                  <c:v>1.8763066800438633</c:v>
                </c:pt>
                <c:pt idx="43">
                  <c:v>1.9048270524660194</c:v>
                </c:pt>
                <c:pt idx="44">
                  <c:v>1.9297764858882511</c:v>
                </c:pt>
                <c:pt idx="45">
                  <c:v>1.9510565162951534</c:v>
                </c:pt>
                <c:pt idx="46">
                  <c:v>1.9685831611286309</c:v>
                </c:pt>
                <c:pt idx="47">
                  <c:v>1.9822872507286886</c:v>
                </c:pt>
                <c:pt idx="48">
                  <c:v>1.9921147013144778</c:v>
                </c:pt>
                <c:pt idx="49">
                  <c:v>1.9980267284282713</c:v>
                </c:pt>
                <c:pt idx="50">
                  <c:v>1.9999999999999998</c:v>
                </c:pt>
              </c:numCache>
            </c:numRef>
          </c:xVal>
          <c:yVal>
            <c:numRef>
              <c:f>Tabelle2!$H$3:$H$100</c:f>
              <c:numCache>
                <c:ptCount val="98"/>
                <c:pt idx="0">
                  <c:v>0</c:v>
                </c:pt>
                <c:pt idx="1">
                  <c:v>-0.015731975249938922</c:v>
                </c:pt>
                <c:pt idx="2">
                  <c:v>-0.031602328510818005</c:v>
                </c:pt>
                <c:pt idx="3">
                  <c:v>-0.04772201656307482</c:v>
                </c:pt>
                <c:pt idx="4">
                  <c:v>-0.06415172902847766</c:v>
                </c:pt>
                <c:pt idx="5">
                  <c:v>-0.08088693201816854</c:v>
                </c:pt>
                <c:pt idx="6">
                  <c:v>-0.09785218399562624</c:v>
                </c:pt>
                <c:pt idx="7">
                  <c:v>-0.11490427950737994</c:v>
                </c:pt>
                <c:pt idx="8">
                  <c:v>-0.1318425708925748</c:v>
                </c:pt>
                <c:pt idx="9">
                  <c:v>-0.14842433360188087</c:v>
                </c:pt>
                <c:pt idx="10">
                  <c:v>-0.16438308649816413</c:v>
                </c:pt>
                <c:pt idx="11">
                  <c:v>-0.17944808520711</c:v>
                </c:pt>
                <c:pt idx="12">
                  <c:v>-0.19336356560627063</c:v>
                </c:pt>
                <c:pt idx="13">
                  <c:v>-0.20590661460352508</c:v>
                </c:pt>
                <c:pt idx="14">
                  <c:v>-0.21690275042949547</c:v>
                </c:pt>
                <c:pt idx="15">
                  <c:v>-0.22623840943444934</c:v>
                </c:pt>
                <c:pt idx="16">
                  <c:v>-0.23386958233596766</c:v>
                </c:pt>
                <c:pt idx="17">
                  <c:v>-0.2398258496866405</c:v>
                </c:pt>
                <c:pt idx="18">
                  <c:v>-0.24420907533685898</c:v>
                </c:pt>
                <c:pt idx="19">
                  <c:v>-0.2471860908043123</c:v>
                </c:pt>
                <c:pt idx="20">
                  <c:v>-0.24897493544867808</c:v>
                </c:pt>
                <c:pt idx="21">
                  <c:v>-0.24982472184484986</c:v>
                </c:pt>
                <c:pt idx="22">
                  <c:v>-0.24999006638600435</c:v>
                </c:pt>
                <c:pt idx="23">
                  <c:v>-0.24970224543694258</c:v>
                </c:pt>
                <c:pt idx="24">
                  <c:v>-0.24914057235566495</c:v>
                </c:pt>
                <c:pt idx="25">
                  <c:v>-0.2484084495593899</c:v>
                </c:pt>
                <c:pt idx="26">
                  <c:v>-0.24751853638557628</c:v>
                </c:pt>
                <c:pt idx="27">
                  <c:v>-0.246390138020864</c:v>
                </c:pt>
                <c:pt idx="28">
                  <c:v>-0.24485950087336106</c:v>
                </c:pt>
                <c:pt idx="29">
                  <c:v>-0.24270102250029993</c:v>
                </c:pt>
                <c:pt idx="30">
                  <c:v>-0.23965542880347526</c:v>
                </c:pt>
                <c:pt idx="31">
                  <c:v>-0.23546030806708285</c:v>
                </c:pt>
                <c:pt idx="32">
                  <c:v>-0.22987894110456192</c:v>
                </c:pt>
                <c:pt idx="33">
                  <c:v>-0.222724602578958</c:v>
                </c:pt>
                <c:pt idx="34">
                  <c:v>-0.21387884635554089</c:v>
                </c:pt>
                <c:pt idx="35">
                  <c:v>-0.20330335429046445</c:v>
                </c:pt>
                <c:pt idx="36">
                  <c:v>-0.19104560752502997</c:v>
                </c:pt>
                <c:pt idx="37">
                  <c:v>-0.1772389842726719</c:v>
                </c:pt>
                <c:pt idx="38">
                  <c:v>-0.1620980085838827</c:v>
                </c:pt>
                <c:pt idx="39">
                  <c:v>-0.1459094692616154</c:v>
                </c:pt>
                <c:pt idx="40">
                  <c:v>-0.1290200570525523</c:v>
                </c:pt>
                <c:pt idx="41">
                  <c:v>-0.11182105025753042</c:v>
                </c:pt>
                <c:pt idx="42">
                  <c:v>-0.09473039428288496</c:v>
                </c:pt>
                <c:pt idx="43">
                  <c:v>-0.07817220827609474</c:v>
                </c:pt>
                <c:pt idx="44">
                  <c:v>-0.06255319844039332</c:v>
                </c:pt>
                <c:pt idx="45">
                  <c:v>-0.048234499397855374</c:v>
                </c:pt>
                <c:pt idx="46">
                  <c:v>-0.03549601777806074</c:v>
                </c:pt>
                <c:pt idx="47">
                  <c:v>-0.02448910704854296</c:v>
                </c:pt>
                <c:pt idx="48">
                  <c:v>-0.015176459130959254</c:v>
                </c:pt>
                <c:pt idx="49">
                  <c:v>-0.00728510842575155</c:v>
                </c:pt>
                <c:pt idx="50">
                  <c:v>-0.0013228756558765244</c:v>
                </c:pt>
              </c:numCache>
            </c:numRef>
          </c:yVal>
          <c:smooth val="1"/>
        </c:ser>
        <c:axId val="59475150"/>
        <c:axId val="65514303"/>
      </c:scatterChart>
      <c:valAx>
        <c:axId val="59475150"/>
        <c:scaling>
          <c:orientation val="minMax"/>
          <c:max val="3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14303"/>
        <c:crosses val="autoZero"/>
        <c:crossBetween val="midCat"/>
        <c:dispUnits/>
        <c:majorUnit val="0.1"/>
      </c:valAx>
      <c:valAx>
        <c:axId val="65514303"/>
        <c:scaling>
          <c:orientation val="minMax"/>
          <c:max val="0.9"/>
          <c:min val="-0.9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9475150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225"/>
          <c:w val="0.98525"/>
          <c:h val="0.975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Tabelle2!$N$1</c:f>
              <c:strCache>
                <c:ptCount val="1"/>
                <c:pt idx="0">
                  <c:v>U/(2*nG)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Tabelle2!$M$3:$M$100</c:f>
              <c:numCache>
                <c:ptCount val="98"/>
                <c:pt idx="0">
                  <c:v>0</c:v>
                </c:pt>
                <c:pt idx="1">
                  <c:v>0.01585524663827348</c:v>
                </c:pt>
                <c:pt idx="2">
                  <c:v>0.0327910128512125</c:v>
                </c:pt>
                <c:pt idx="3">
                  <c:v>0.051670184652914994</c:v>
                </c:pt>
                <c:pt idx="4">
                  <c:v>0.07306498597151156</c:v>
                </c:pt>
                <c:pt idx="5">
                  <c:v>0.09729823375683791</c:v>
                </c:pt>
                <c:pt idx="6">
                  <c:v>0.12451329335216699</c:v>
                </c:pt>
                <c:pt idx="7">
                  <c:v>0.1547332898682547</c:v>
                </c:pt>
                <c:pt idx="8">
                  <c:v>0.18790432178087743</c:v>
                </c:pt>
                <c:pt idx="9">
                  <c:v>0.22392647602788948</c:v>
                </c:pt>
                <c:pt idx="10">
                  <c:v>0.2626762328150635</c:v>
                </c:pt>
                <c:pt idx="11">
                  <c:v>0.3040222492291055</c:v>
                </c:pt>
                <c:pt idx="12">
                  <c:v>0.3478354397050638</c:v>
                </c:pt>
                <c:pt idx="13">
                  <c:v>0.3939938587624359</c:v>
                </c:pt>
                <c:pt idx="14">
                  <c:v>0.44238293895225633</c:v>
                </c:pt>
                <c:pt idx="15">
                  <c:v>0.4928919360250945</c:v>
                </c:pt>
                <c:pt idx="16">
                  <c:v>0.5454078011160289</c:v>
                </c:pt>
                <c:pt idx="17">
                  <c:v>0.5998079805473668</c:v>
                </c:pt>
                <c:pt idx="18">
                  <c:v>0.6559537209686946</c:v>
                </c:pt>
                <c:pt idx="19">
                  <c:v>0.713685268119797</c:v>
                </c:pt>
                <c:pt idx="20">
                  <c:v>0.7728198892355179</c:v>
                </c:pt>
                <c:pt idx="21">
                  <c:v>0.8331529813264852</c:v>
                </c:pt>
                <c:pt idx="22">
                  <c:v>0.8944617768660141</c:v>
                </c:pt>
                <c:pt idx="23">
                  <c:v>0.9565105254379188</c:v>
                </c:pt>
                <c:pt idx="24">
                  <c:v>1.0190557615116032</c:v>
                </c:pt>
                <c:pt idx="25">
                  <c:v>1.0818505490862889</c:v>
                </c:pt>
                <c:pt idx="26">
                  <c:v>1.1446473745491894</c:v>
                </c:pt>
                <c:pt idx="27">
                  <c:v>1.207200267062103</c:v>
                </c:pt>
                <c:pt idx="28">
                  <c:v>1.269267224523526</c:v>
                </c:pt>
                <c:pt idx="29">
                  <c:v>1.3306137818888535</c:v>
                </c:pt>
                <c:pt idx="30">
                  <c:v>1.391017718062783</c:v>
                </c:pt>
                <c:pt idx="31">
                  <c:v>1.4502739623525716</c:v>
                </c:pt>
                <c:pt idx="32">
                  <c:v>1.5081982281876845</c:v>
                </c:pt>
                <c:pt idx="33">
                  <c:v>1.564627972650134</c:v>
                </c:pt>
                <c:pt idx="34">
                  <c:v>1.619419849827077</c:v>
                </c:pt>
                <c:pt idx="35">
                  <c:v>1.6724436399482556</c:v>
                </c:pt>
                <c:pt idx="36">
                  <c:v>1.7235734415517505</c:v>
                </c:pt>
                <c:pt idx="37">
                  <c:v>1.7726775241126358</c:v>
                </c:pt>
                <c:pt idx="38">
                  <c:v>1.8196085449468022</c:v>
                </c:pt>
                <c:pt idx="39">
                  <c:v>1.8641958062478936</c:v>
                </c:pt>
                <c:pt idx="40">
                  <c:v>1.9062409145481145</c:v>
                </c:pt>
                <c:pt idx="41">
                  <c:v>1.9455177231225866</c:v>
                </c:pt>
                <c:pt idx="42">
                  <c:v>1.9817769462760337</c:v>
                </c:pt>
                <c:pt idx="43">
                  <c:v>2.0147555024441552</c:v>
                </c:pt>
                <c:pt idx="44">
                  <c:v>2.044190646342871</c:v>
                </c:pt>
                <c:pt idx="45">
                  <c:v>2.069839522271252</c:v>
                </c:pt>
                <c:pt idx="46">
                  <c:v>2.091506367752233</c:v>
                </c:pt>
                <c:pt idx="47">
                  <c:v>2.109083459535972</c:v>
                </c:pt>
                <c:pt idx="48">
                  <c:v>2.1226224475429465</c:v>
                </c:pt>
                <c:pt idx="49">
                  <c:v>2.1324827457406084</c:v>
                </c:pt>
                <c:pt idx="50">
                  <c:v>2.1387630339742776</c:v>
                </c:pt>
              </c:numCache>
            </c:numRef>
          </c:xVal>
          <c:yVal>
            <c:numRef>
              <c:f>Tabelle2!$N$3:$N$100</c:f>
              <c:numCache>
                <c:ptCount val="98"/>
                <c:pt idx="0">
                  <c:v>0</c:v>
                </c:pt>
                <c:pt idx="1">
                  <c:v>0.024711728935832285</c:v>
                </c:pt>
                <c:pt idx="2">
                  <c:v>0.049640821542958555</c:v>
                </c:pt>
                <c:pt idx="3">
                  <c:v>0.07496156832452315</c:v>
                </c:pt>
                <c:pt idx="4">
                  <c:v>0.10076930031547424</c:v>
                </c:pt>
                <c:pt idx="5">
                  <c:v>0.12705689569984766</c:v>
                </c:pt>
                <c:pt idx="6">
                  <c:v>0.15370585118918806</c:v>
                </c:pt>
                <c:pt idx="7">
                  <c:v>0.1804912201832065</c:v>
                </c:pt>
                <c:pt idx="8">
                  <c:v>0.20709782607325225</c:v>
                </c:pt>
                <c:pt idx="9">
                  <c:v>0.23314439802881481</c:v>
                </c:pt>
                <c:pt idx="10">
                  <c:v>0.258212348458524</c:v>
                </c:pt>
                <c:pt idx="11">
                  <c:v>0.281876393093706</c:v>
                </c:pt>
                <c:pt idx="12">
                  <c:v>0.3037347785902939</c:v>
                </c:pt>
                <c:pt idx="13">
                  <c:v>0.3234373538819896</c:v>
                </c:pt>
                <c:pt idx="14">
                  <c:v>0.34071004364636165</c:v>
                </c:pt>
                <c:pt idx="15">
                  <c:v>0.3553744625195529</c:v>
                </c:pt>
                <c:pt idx="16">
                  <c:v>0.3673614808823946</c:v>
                </c:pt>
                <c:pt idx="17">
                  <c:v>0.3767175637582399</c:v>
                </c:pt>
                <c:pt idx="18">
                  <c:v>0.38360271850911626</c:v>
                </c:pt>
                <c:pt idx="19">
                  <c:v>0.38827900347020355</c:v>
                </c:pt>
                <c:pt idx="20">
                  <c:v>0.39108891406678</c:v>
                </c:pt>
                <c:pt idx="21">
                  <c:v>0.3924237554164469</c:v>
                </c:pt>
                <c:pt idx="22">
                  <c:v>0.392683478014348</c:v>
                </c:pt>
                <c:pt idx="23">
                  <c:v>0.39223136992478713</c:v>
                </c:pt>
                <c:pt idx="24">
                  <c:v>0.3913490959118566</c:v>
                </c:pt>
                <c:pt idx="25">
                  <c:v>0.390199080112705</c:v>
                </c:pt>
                <c:pt idx="26">
                  <c:v>0.38880120776811217</c:v>
                </c:pt>
                <c:pt idx="27">
                  <c:v>0.38702872376166075</c:v>
                </c:pt>
                <c:pt idx="28">
                  <c:v>0.3846244045527073</c:v>
                </c:pt>
                <c:pt idx="29">
                  <c:v>0.38123387465283665</c:v>
                </c:pt>
                <c:pt idx="30">
                  <c:v>0.3764498672609548</c:v>
                </c:pt>
                <c:pt idx="31">
                  <c:v>0.36986018701776846</c:v>
                </c:pt>
                <c:pt idx="32">
                  <c:v>0.3610929962945462</c:v>
                </c:pt>
                <c:pt idx="33">
                  <c:v>0.34985498761788036</c:v>
                </c:pt>
                <c:pt idx="34">
                  <c:v>0.3359601062344137</c:v>
                </c:pt>
                <c:pt idx="35">
                  <c:v>0.31934816214454304</c:v>
                </c:pt>
                <c:pt idx="36">
                  <c:v>0.30009373855061655</c:v>
                </c:pt>
                <c:pt idx="37">
                  <c:v>0.27840634546037146</c:v>
                </c:pt>
                <c:pt idx="38">
                  <c:v>0.2546229564643306</c:v>
                </c:pt>
                <c:pt idx="39">
                  <c:v>0.22919405836073836</c:v>
                </c:pt>
                <c:pt idx="40">
                  <c:v>0.20266423170101713</c:v>
                </c:pt>
                <c:pt idx="41">
                  <c:v>0.17564809500287631</c:v>
                </c:pt>
                <c:pt idx="42">
                  <c:v>0.14880215537538796</c:v>
                </c:pt>
                <c:pt idx="43">
                  <c:v>0.12279261761753522</c:v>
                </c:pt>
                <c:pt idx="44">
                  <c:v>0.09825833433944209</c:v>
                </c:pt>
                <c:pt idx="45">
                  <c:v>0.07576657447894188</c:v>
                </c:pt>
                <c:pt idx="46">
                  <c:v>0.05575701434162415</c:v>
                </c:pt>
                <c:pt idx="47">
                  <c:v>0.03846739939833829</c:v>
                </c:pt>
                <c:pt idx="48">
                  <c:v>0.023839126256663665</c:v>
                </c:pt>
                <c:pt idx="49">
                  <c:v>0.011443421555473086</c:v>
                </c:pt>
                <c:pt idx="50">
                  <c:v>0.002077968221057234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Tabelle2!$O$1</c:f>
              <c:strCache>
                <c:ptCount val="1"/>
                <c:pt idx="0">
                  <c:v>-U/(2*nG)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Tabelle2!$M$3:$M$100</c:f>
              <c:numCache>
                <c:ptCount val="98"/>
                <c:pt idx="0">
                  <c:v>0</c:v>
                </c:pt>
                <c:pt idx="1">
                  <c:v>0.01585524663827348</c:v>
                </c:pt>
                <c:pt idx="2">
                  <c:v>0.0327910128512125</c:v>
                </c:pt>
                <c:pt idx="3">
                  <c:v>0.051670184652914994</c:v>
                </c:pt>
                <c:pt idx="4">
                  <c:v>0.07306498597151156</c:v>
                </c:pt>
                <c:pt idx="5">
                  <c:v>0.09729823375683791</c:v>
                </c:pt>
                <c:pt idx="6">
                  <c:v>0.12451329335216699</c:v>
                </c:pt>
                <c:pt idx="7">
                  <c:v>0.1547332898682547</c:v>
                </c:pt>
                <c:pt idx="8">
                  <c:v>0.18790432178087743</c:v>
                </c:pt>
                <c:pt idx="9">
                  <c:v>0.22392647602788948</c:v>
                </c:pt>
                <c:pt idx="10">
                  <c:v>0.2626762328150635</c:v>
                </c:pt>
                <c:pt idx="11">
                  <c:v>0.3040222492291055</c:v>
                </c:pt>
                <c:pt idx="12">
                  <c:v>0.3478354397050638</c:v>
                </c:pt>
                <c:pt idx="13">
                  <c:v>0.3939938587624359</c:v>
                </c:pt>
                <c:pt idx="14">
                  <c:v>0.44238293895225633</c:v>
                </c:pt>
                <c:pt idx="15">
                  <c:v>0.4928919360250945</c:v>
                </c:pt>
                <c:pt idx="16">
                  <c:v>0.5454078011160289</c:v>
                </c:pt>
                <c:pt idx="17">
                  <c:v>0.5998079805473668</c:v>
                </c:pt>
                <c:pt idx="18">
                  <c:v>0.6559537209686946</c:v>
                </c:pt>
                <c:pt idx="19">
                  <c:v>0.713685268119797</c:v>
                </c:pt>
                <c:pt idx="20">
                  <c:v>0.7728198892355179</c:v>
                </c:pt>
                <c:pt idx="21">
                  <c:v>0.8331529813264852</c:v>
                </c:pt>
                <c:pt idx="22">
                  <c:v>0.8944617768660141</c:v>
                </c:pt>
                <c:pt idx="23">
                  <c:v>0.9565105254379188</c:v>
                </c:pt>
                <c:pt idx="24">
                  <c:v>1.0190557615116032</c:v>
                </c:pt>
                <c:pt idx="25">
                  <c:v>1.0818505490862889</c:v>
                </c:pt>
                <c:pt idx="26">
                  <c:v>1.1446473745491894</c:v>
                </c:pt>
                <c:pt idx="27">
                  <c:v>1.207200267062103</c:v>
                </c:pt>
                <c:pt idx="28">
                  <c:v>1.269267224523526</c:v>
                </c:pt>
                <c:pt idx="29">
                  <c:v>1.3306137818888535</c:v>
                </c:pt>
                <c:pt idx="30">
                  <c:v>1.391017718062783</c:v>
                </c:pt>
                <c:pt idx="31">
                  <c:v>1.4502739623525716</c:v>
                </c:pt>
                <c:pt idx="32">
                  <c:v>1.5081982281876845</c:v>
                </c:pt>
                <c:pt idx="33">
                  <c:v>1.564627972650134</c:v>
                </c:pt>
                <c:pt idx="34">
                  <c:v>1.619419849827077</c:v>
                </c:pt>
                <c:pt idx="35">
                  <c:v>1.6724436399482556</c:v>
                </c:pt>
                <c:pt idx="36">
                  <c:v>1.7235734415517505</c:v>
                </c:pt>
                <c:pt idx="37">
                  <c:v>1.7726775241126358</c:v>
                </c:pt>
                <c:pt idx="38">
                  <c:v>1.8196085449468022</c:v>
                </c:pt>
                <c:pt idx="39">
                  <c:v>1.8641958062478936</c:v>
                </c:pt>
                <c:pt idx="40">
                  <c:v>1.9062409145481145</c:v>
                </c:pt>
                <c:pt idx="41">
                  <c:v>1.9455177231225866</c:v>
                </c:pt>
                <c:pt idx="42">
                  <c:v>1.9817769462760337</c:v>
                </c:pt>
                <c:pt idx="43">
                  <c:v>2.0147555024441552</c:v>
                </c:pt>
                <c:pt idx="44">
                  <c:v>2.044190646342871</c:v>
                </c:pt>
                <c:pt idx="45">
                  <c:v>2.069839522271252</c:v>
                </c:pt>
                <c:pt idx="46">
                  <c:v>2.091506367752233</c:v>
                </c:pt>
                <c:pt idx="47">
                  <c:v>2.109083459535972</c:v>
                </c:pt>
                <c:pt idx="48">
                  <c:v>2.1226224475429465</c:v>
                </c:pt>
                <c:pt idx="49">
                  <c:v>2.1324827457406084</c:v>
                </c:pt>
                <c:pt idx="50">
                  <c:v>2.1387630339742776</c:v>
                </c:pt>
              </c:numCache>
            </c:numRef>
          </c:xVal>
          <c:yVal>
            <c:numRef>
              <c:f>Tabelle2!$O$3:$O$100</c:f>
              <c:numCache>
                <c:ptCount val="98"/>
                <c:pt idx="0">
                  <c:v>0</c:v>
                </c:pt>
                <c:pt idx="1">
                  <c:v>-0.024711728935832285</c:v>
                </c:pt>
                <c:pt idx="2">
                  <c:v>-0.049640821542958555</c:v>
                </c:pt>
                <c:pt idx="3">
                  <c:v>-0.07496156832452315</c:v>
                </c:pt>
                <c:pt idx="4">
                  <c:v>-0.10076930031547424</c:v>
                </c:pt>
                <c:pt idx="5">
                  <c:v>-0.12705689569984766</c:v>
                </c:pt>
                <c:pt idx="6">
                  <c:v>-0.15370585118918806</c:v>
                </c:pt>
                <c:pt idx="7">
                  <c:v>-0.1804912201832065</c:v>
                </c:pt>
                <c:pt idx="8">
                  <c:v>-0.20709782607325225</c:v>
                </c:pt>
                <c:pt idx="9">
                  <c:v>-0.23314439802881481</c:v>
                </c:pt>
                <c:pt idx="10">
                  <c:v>-0.258212348458524</c:v>
                </c:pt>
                <c:pt idx="11">
                  <c:v>-0.281876393093706</c:v>
                </c:pt>
                <c:pt idx="12">
                  <c:v>-0.3037347785902939</c:v>
                </c:pt>
                <c:pt idx="13">
                  <c:v>-0.3234373538819896</c:v>
                </c:pt>
                <c:pt idx="14">
                  <c:v>-0.34071004364636165</c:v>
                </c:pt>
                <c:pt idx="15">
                  <c:v>-0.3553744625195529</c:v>
                </c:pt>
                <c:pt idx="16">
                  <c:v>-0.3673614808823946</c:v>
                </c:pt>
                <c:pt idx="17">
                  <c:v>-0.3767175637582399</c:v>
                </c:pt>
                <c:pt idx="18">
                  <c:v>-0.38360271850911626</c:v>
                </c:pt>
                <c:pt idx="19">
                  <c:v>-0.38827900347020355</c:v>
                </c:pt>
                <c:pt idx="20">
                  <c:v>-0.39108891406678</c:v>
                </c:pt>
                <c:pt idx="21">
                  <c:v>-0.3924237554164469</c:v>
                </c:pt>
                <c:pt idx="22">
                  <c:v>-0.392683478014348</c:v>
                </c:pt>
                <c:pt idx="23">
                  <c:v>-0.39223136992478713</c:v>
                </c:pt>
                <c:pt idx="24">
                  <c:v>-0.3913490959118566</c:v>
                </c:pt>
                <c:pt idx="25">
                  <c:v>-0.390199080112705</c:v>
                </c:pt>
                <c:pt idx="26">
                  <c:v>-0.38880120776811217</c:v>
                </c:pt>
                <c:pt idx="27">
                  <c:v>-0.38702872376166075</c:v>
                </c:pt>
                <c:pt idx="28">
                  <c:v>-0.3846244045527073</c:v>
                </c:pt>
                <c:pt idx="29">
                  <c:v>-0.38123387465283665</c:v>
                </c:pt>
                <c:pt idx="30">
                  <c:v>-0.3764498672609548</c:v>
                </c:pt>
                <c:pt idx="31">
                  <c:v>-0.36986018701776846</c:v>
                </c:pt>
                <c:pt idx="32">
                  <c:v>-0.3610929962945462</c:v>
                </c:pt>
                <c:pt idx="33">
                  <c:v>-0.34985498761788036</c:v>
                </c:pt>
                <c:pt idx="34">
                  <c:v>-0.3359601062344137</c:v>
                </c:pt>
                <c:pt idx="35">
                  <c:v>-0.31934816214454304</c:v>
                </c:pt>
                <c:pt idx="36">
                  <c:v>-0.30009373855061655</c:v>
                </c:pt>
                <c:pt idx="37">
                  <c:v>-0.27840634546037146</c:v>
                </c:pt>
                <c:pt idx="38">
                  <c:v>-0.2546229564643306</c:v>
                </c:pt>
                <c:pt idx="39">
                  <c:v>-0.22919405836073836</c:v>
                </c:pt>
                <c:pt idx="40">
                  <c:v>-0.20266423170101713</c:v>
                </c:pt>
                <c:pt idx="41">
                  <c:v>-0.17564809500287631</c:v>
                </c:pt>
                <c:pt idx="42">
                  <c:v>-0.14880215537538796</c:v>
                </c:pt>
                <c:pt idx="43">
                  <c:v>-0.12279261761753522</c:v>
                </c:pt>
                <c:pt idx="44">
                  <c:v>-0.09825833433944209</c:v>
                </c:pt>
                <c:pt idx="45">
                  <c:v>-0.07576657447894188</c:v>
                </c:pt>
                <c:pt idx="46">
                  <c:v>-0.05575701434162415</c:v>
                </c:pt>
                <c:pt idx="47">
                  <c:v>-0.03846739939833829</c:v>
                </c:pt>
                <c:pt idx="48">
                  <c:v>-0.023839126256663665</c:v>
                </c:pt>
                <c:pt idx="49">
                  <c:v>-0.011443421555473086</c:v>
                </c:pt>
                <c:pt idx="50">
                  <c:v>-0.002077968221057234</c:v>
                </c:pt>
              </c:numCache>
            </c:numRef>
          </c:yVal>
          <c:smooth val="1"/>
        </c:ser>
        <c:axId val="52757816"/>
        <c:axId val="5058297"/>
      </c:scatterChart>
      <c:valAx>
        <c:axId val="52757816"/>
        <c:scaling>
          <c:orientation val="minMax"/>
          <c:max val="3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8297"/>
        <c:crosses val="autoZero"/>
        <c:crossBetween val="midCat"/>
        <c:dispUnits/>
        <c:majorUnit val="0.1"/>
      </c:valAx>
      <c:valAx>
        <c:axId val="5058297"/>
        <c:scaling>
          <c:orientation val="minMax"/>
          <c:max val="0.9"/>
          <c:min val="-0.9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2757816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742950</xdr:colOff>
      <xdr:row>47</xdr:row>
      <xdr:rowOff>0</xdr:rowOff>
    </xdr:to>
    <xdr:graphicFrame>
      <xdr:nvGraphicFramePr>
        <xdr:cNvPr id="1" name="Diagramm 1"/>
        <xdr:cNvGraphicFramePr/>
      </xdr:nvGraphicFramePr>
      <xdr:xfrm>
        <a:off x="0" y="0"/>
        <a:ext cx="13087350" cy="761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752475</xdr:colOff>
      <xdr:row>47</xdr:row>
      <xdr:rowOff>152400</xdr:rowOff>
    </xdr:to>
    <xdr:graphicFrame>
      <xdr:nvGraphicFramePr>
        <xdr:cNvPr id="1" name="Diagramm 1"/>
        <xdr:cNvGraphicFramePr/>
      </xdr:nvGraphicFramePr>
      <xdr:xfrm>
        <a:off x="0" y="0"/>
        <a:ext cx="13096875" cy="776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B24" sqref="B24"/>
    </sheetView>
  </sheetViews>
  <sheetFormatPr defaultColWidth="11.421875" defaultRowHeight="12.75"/>
  <cols>
    <col min="2" max="2" width="11.421875" style="1" customWidth="1"/>
    <col min="3" max="3" width="5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46</v>
      </c>
    </row>
    <row r="5" ht="12.75">
      <c r="A5" t="s">
        <v>2</v>
      </c>
    </row>
    <row r="6" spans="1:2" ht="12.75">
      <c r="A6" t="s">
        <v>3</v>
      </c>
      <c r="B6" s="2">
        <v>19.62167</v>
      </c>
    </row>
    <row r="7" spans="1:2" ht="12.75">
      <c r="A7" t="s">
        <v>4</v>
      </c>
      <c r="B7" s="2">
        <v>-56.48003</v>
      </c>
    </row>
    <row r="8" spans="1:2" ht="12.75">
      <c r="A8" t="s">
        <v>5</v>
      </c>
      <c r="B8" s="2">
        <v>59.35721</v>
      </c>
    </row>
    <row r="9" spans="1:2" ht="12.75">
      <c r="A9" t="s">
        <v>6</v>
      </c>
      <c r="B9" s="2">
        <v>-26.960996</v>
      </c>
    </row>
    <row r="10" spans="1:2" ht="12.75">
      <c r="A10" t="s">
        <v>7</v>
      </c>
      <c r="B10" s="2">
        <v>3.462153</v>
      </c>
    </row>
    <row r="11" spans="1:2" ht="12.75">
      <c r="A11" t="s">
        <v>8</v>
      </c>
      <c r="B11" s="2">
        <v>1</v>
      </c>
    </row>
    <row r="13" ht="12.75">
      <c r="B13" s="3" t="s">
        <v>9</v>
      </c>
    </row>
    <row r="14" spans="1:4" ht="12.75">
      <c r="A14" t="s">
        <v>10</v>
      </c>
      <c r="B14" s="4">
        <v>50</v>
      </c>
      <c r="C14" t="s">
        <v>11</v>
      </c>
      <c r="D14" t="s">
        <v>12</v>
      </c>
    </row>
    <row r="15" spans="1:4" ht="12.75">
      <c r="A15" t="s">
        <v>13</v>
      </c>
      <c r="B15" s="4">
        <v>2</v>
      </c>
      <c r="C15" t="s">
        <v>11</v>
      </c>
      <c r="D15" t="s">
        <v>14</v>
      </c>
    </row>
    <row r="16" spans="1:4" ht="12.75">
      <c r="A16" t="s">
        <v>15</v>
      </c>
      <c r="B16" s="5">
        <v>4</v>
      </c>
      <c r="C16" t="s">
        <v>11</v>
      </c>
      <c r="D16" t="s">
        <v>16</v>
      </c>
    </row>
    <row r="17" spans="1:4" ht="12.75">
      <c r="A17" t="s">
        <v>17</v>
      </c>
      <c r="B17" s="6">
        <v>0.7</v>
      </c>
      <c r="C17" t="s">
        <v>11</v>
      </c>
      <c r="D17" t="s">
        <v>18</v>
      </c>
    </row>
    <row r="18" spans="1:4" ht="12.75">
      <c r="A18" t="s">
        <v>19</v>
      </c>
      <c r="B18" s="6">
        <f>Cp*PI()/4</f>
        <v>0.5497787143782138</v>
      </c>
      <c r="C18" t="s">
        <v>11</v>
      </c>
      <c r="D18" t="s">
        <v>20</v>
      </c>
    </row>
    <row r="19" spans="1:4" ht="12.75">
      <c r="A19" t="s">
        <v>21</v>
      </c>
      <c r="B19" s="7">
        <v>0.5</v>
      </c>
      <c r="C19" t="s">
        <v>22</v>
      </c>
      <c r="D19" t="s">
        <v>23</v>
      </c>
    </row>
    <row r="20" spans="1:4" ht="12.75">
      <c r="A20" t="s">
        <v>24</v>
      </c>
      <c r="B20" s="8">
        <f>Vb*Cb</f>
        <v>0.2748893571891069</v>
      </c>
      <c r="C20" t="s">
        <v>22</v>
      </c>
      <c r="D20" t="s">
        <v>25</v>
      </c>
    </row>
    <row r="21" spans="1:4" ht="12.75">
      <c r="A21" t="s">
        <v>26</v>
      </c>
      <c r="B21" s="9">
        <f>(V*L2D^2*4/(Cp*PI()))^(1/3)</f>
        <v>1.9999999999999998</v>
      </c>
      <c r="C21" t="s">
        <v>27</v>
      </c>
      <c r="D21" t="s">
        <v>28</v>
      </c>
    </row>
    <row r="22" spans="1:4" ht="12.75">
      <c r="A22" t="s">
        <v>29</v>
      </c>
      <c r="B22" s="9">
        <f>L/L2D</f>
        <v>0.49999999999999994</v>
      </c>
      <c r="C22" t="s">
        <v>27</v>
      </c>
      <c r="D22" t="s">
        <v>30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9">
      <selection activeCell="A1" sqref="A1"/>
    </sheetView>
  </sheetViews>
  <sheetFormatPr defaultColWidth="11.57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11.57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7" width="5.57421875" style="0" customWidth="1"/>
    <col min="8" max="8" width="6.140625" style="0" customWidth="1"/>
    <col min="9" max="10" width="5.57421875" style="0" customWidth="1"/>
    <col min="11" max="11" width="6.140625" style="0" customWidth="1"/>
    <col min="12" max="12" width="5.57421875" style="0" customWidth="1"/>
    <col min="13" max="13" width="6.57421875" style="0" customWidth="1"/>
    <col min="14" max="15" width="8.140625" style="0" customWidth="1"/>
  </cols>
  <sheetData>
    <row r="1" spans="1:15" ht="12.75">
      <c r="A1" t="s">
        <v>31</v>
      </c>
      <c r="B1" t="s">
        <v>32</v>
      </c>
      <c r="C1" t="s">
        <v>33</v>
      </c>
      <c r="D1" t="s">
        <v>34</v>
      </c>
      <c r="E1" t="s">
        <v>35</v>
      </c>
      <c r="F1" t="s">
        <v>36</v>
      </c>
      <c r="G1" t="s">
        <v>37</v>
      </c>
      <c r="H1" t="s">
        <v>38</v>
      </c>
      <c r="I1" t="s">
        <v>39</v>
      </c>
      <c r="J1" t="s">
        <v>40</v>
      </c>
      <c r="K1" t="s">
        <v>41</v>
      </c>
      <c r="L1" t="s">
        <v>42</v>
      </c>
      <c r="M1" t="s">
        <v>43</v>
      </c>
      <c r="N1" t="s">
        <v>44</v>
      </c>
      <c r="O1" t="s">
        <v>45</v>
      </c>
    </row>
    <row r="2" spans="1:15" ht="12.75">
      <c r="A2" t="s">
        <v>11</v>
      </c>
      <c r="B2" t="s">
        <v>11</v>
      </c>
      <c r="C2" t="s">
        <v>11</v>
      </c>
      <c r="D2" t="s">
        <v>11</v>
      </c>
      <c r="E2" t="s">
        <v>11</v>
      </c>
      <c r="F2" t="s">
        <v>27</v>
      </c>
      <c r="G2" t="s">
        <v>27</v>
      </c>
      <c r="H2" t="s">
        <v>27</v>
      </c>
      <c r="I2" t="s">
        <v>27</v>
      </c>
      <c r="J2" t="s">
        <v>27</v>
      </c>
      <c r="K2" t="s">
        <v>27</v>
      </c>
      <c r="L2" t="s">
        <v>27</v>
      </c>
      <c r="M2" t="s">
        <v>27</v>
      </c>
      <c r="N2" t="s">
        <v>27</v>
      </c>
      <c r="O2" t="s">
        <v>27</v>
      </c>
    </row>
    <row r="3" spans="1:15" ht="12.75">
      <c r="A3">
        <v>0</v>
      </c>
      <c r="B3" s="9">
        <f aca="true" t="shared" si="0" ref="B3:B34">PI()/n*i</f>
        <v>0</v>
      </c>
      <c r="C3" s="9">
        <f aca="true" t="shared" si="1" ref="C3:C34">(1-COS(phi))/2</f>
        <v>0</v>
      </c>
      <c r="D3" s="9">
        <f aca="true" t="shared" si="2" ref="D3:D34">a_1*x2L+a_2*x2L^2+a_3*x2L^3+a_4*x2L^4+a_5*x2L^5+a_6*x2L^6</f>
        <v>0</v>
      </c>
      <c r="E3" s="9">
        <f aca="true" t="shared" si="3" ref="E3:E34">SQRT(r2D2)</f>
        <v>0</v>
      </c>
      <c r="F3" s="9">
        <f aca="true" t="shared" si="4" ref="F3:F34">x2L*L</f>
        <v>0</v>
      </c>
      <c r="G3" s="9">
        <f aca="true" t="shared" si="5" ref="G3:G34">r2D*D</f>
        <v>0</v>
      </c>
      <c r="H3" s="9">
        <f aca="true" t="shared" si="6" ref="H3:H34">-r</f>
        <v>0</v>
      </c>
      <c r="I3" s="9"/>
      <c r="J3" s="9"/>
      <c r="K3" s="9"/>
      <c r="L3" s="9"/>
      <c r="M3" s="10">
        <v>0</v>
      </c>
      <c r="N3" s="10">
        <f aca="true" t="shared" si="7" ref="N3:N34">PI()*r/nG</f>
        <v>0</v>
      </c>
      <c r="O3" s="10">
        <f aca="true" t="shared" si="8" ref="O3:O34">-U__2_nG</f>
        <v>0</v>
      </c>
    </row>
    <row r="4" spans="1:15" ht="12.75">
      <c r="A4">
        <v>1</v>
      </c>
      <c r="B4" s="9">
        <f t="shared" si="0"/>
        <v>0.06283185307179587</v>
      </c>
      <c r="C4" s="9">
        <f t="shared" si="1"/>
        <v>0.0009866357858642205</v>
      </c>
      <c r="D4" s="9">
        <f t="shared" si="2"/>
        <v>0.0009899801810587636</v>
      </c>
      <c r="E4" s="9">
        <f t="shared" si="3"/>
        <v>0.03146395049987785</v>
      </c>
      <c r="F4" s="9">
        <f t="shared" si="4"/>
        <v>0.0019732715717284406</v>
      </c>
      <c r="G4" s="9">
        <f t="shared" si="5"/>
        <v>0.015731975249938922</v>
      </c>
      <c r="H4" s="9">
        <f t="shared" si="6"/>
        <v>-0.015731975249938922</v>
      </c>
      <c r="I4" s="9">
        <f aca="true" t="shared" si="9" ref="I4:I35">(F3+F4)/2</f>
        <v>0.0009866357858642203</v>
      </c>
      <c r="J4" s="9">
        <f aca="true" t="shared" si="10" ref="J4:J35">F4-F3</f>
        <v>0.0019732715717284406</v>
      </c>
      <c r="K4" s="9">
        <f aca="true" t="shared" si="11" ref="K4:K35">G4-G3</f>
        <v>0.015731975249938922</v>
      </c>
      <c r="L4" s="9">
        <f aca="true" t="shared" si="12" ref="L4:L35">SQRT(dx^2+dr^2)</f>
        <v>0.01585524663827348</v>
      </c>
      <c r="M4" s="10">
        <f aca="true" t="shared" si="13" ref="M4:M35">M3+ds</f>
        <v>0.01585524663827348</v>
      </c>
      <c r="N4" s="10">
        <f t="shared" si="7"/>
        <v>0.024711728935832285</v>
      </c>
      <c r="O4" s="10">
        <f t="shared" si="8"/>
        <v>-0.024711728935832285</v>
      </c>
    </row>
    <row r="5" spans="1:15" ht="12.75">
      <c r="A5">
        <v>2</v>
      </c>
      <c r="B5" s="9">
        <f t="shared" si="0"/>
        <v>0.12566370614359174</v>
      </c>
      <c r="C5" s="9">
        <f t="shared" si="1"/>
        <v>0.003942649342761062</v>
      </c>
      <c r="D5" s="9">
        <f t="shared" si="2"/>
        <v>0.003994828669222644</v>
      </c>
      <c r="E5" s="9">
        <f t="shared" si="3"/>
        <v>0.06320465702163602</v>
      </c>
      <c r="F5" s="9">
        <f t="shared" si="4"/>
        <v>0.007885298685522122</v>
      </c>
      <c r="G5" s="9">
        <f t="shared" si="5"/>
        <v>0.031602328510818005</v>
      </c>
      <c r="H5" s="9">
        <f t="shared" si="6"/>
        <v>-0.031602328510818005</v>
      </c>
      <c r="I5" s="9">
        <f t="shared" si="9"/>
        <v>0.004929285128625282</v>
      </c>
      <c r="J5" s="9">
        <f t="shared" si="10"/>
        <v>0.005912027113793681</v>
      </c>
      <c r="K5" s="9">
        <f t="shared" si="11"/>
        <v>0.015870353260879082</v>
      </c>
      <c r="L5" s="9">
        <f t="shared" si="12"/>
        <v>0.016935766212939022</v>
      </c>
      <c r="M5" s="10">
        <f t="shared" si="13"/>
        <v>0.0327910128512125</v>
      </c>
      <c r="N5" s="10">
        <f t="shared" si="7"/>
        <v>0.049640821542958555</v>
      </c>
      <c r="O5" s="10">
        <f t="shared" si="8"/>
        <v>-0.049640821542958555</v>
      </c>
    </row>
    <row r="6" spans="1:15" ht="12.75">
      <c r="A6">
        <v>3</v>
      </c>
      <c r="B6" s="9">
        <f t="shared" si="0"/>
        <v>0.1884955592153876</v>
      </c>
      <c r="C6" s="9">
        <f t="shared" si="1"/>
        <v>0.00885637463565564</v>
      </c>
      <c r="D6" s="9">
        <f t="shared" si="2"/>
        <v>0.009109563459385553</v>
      </c>
      <c r="E6" s="9">
        <f t="shared" si="3"/>
        <v>0.09544403312614966</v>
      </c>
      <c r="F6" s="9">
        <f t="shared" si="4"/>
        <v>0.017712749271311275</v>
      </c>
      <c r="G6" s="9">
        <f t="shared" si="5"/>
        <v>0.04772201656307482</v>
      </c>
      <c r="H6" s="9">
        <f t="shared" si="6"/>
        <v>-0.04772201656307482</v>
      </c>
      <c r="I6" s="9">
        <f t="shared" si="9"/>
        <v>0.012799023978416698</v>
      </c>
      <c r="J6" s="9">
        <f t="shared" si="10"/>
        <v>0.009827450585789153</v>
      </c>
      <c r="K6" s="9">
        <f t="shared" si="11"/>
        <v>0.016119688052256817</v>
      </c>
      <c r="L6" s="9">
        <f t="shared" si="12"/>
        <v>0.018879171801702496</v>
      </c>
      <c r="M6" s="10">
        <f t="shared" si="13"/>
        <v>0.051670184652914994</v>
      </c>
      <c r="N6" s="10">
        <f t="shared" si="7"/>
        <v>0.07496156832452315</v>
      </c>
      <c r="O6" s="10">
        <f t="shared" si="8"/>
        <v>-0.07496156832452315</v>
      </c>
    </row>
    <row r="7" spans="1:15" ht="12.75">
      <c r="A7">
        <v>4</v>
      </c>
      <c r="B7" s="9">
        <f t="shared" si="0"/>
        <v>0.25132741228718347</v>
      </c>
      <c r="C7" s="9">
        <f t="shared" si="1"/>
        <v>0.015708419435684462</v>
      </c>
      <c r="D7" s="9">
        <f t="shared" si="2"/>
        <v>0.016461777349372896</v>
      </c>
      <c r="E7" s="9">
        <f t="shared" si="3"/>
        <v>0.12830345805695534</v>
      </c>
      <c r="F7" s="9">
        <f t="shared" si="4"/>
        <v>0.03141683887136892</v>
      </c>
      <c r="G7" s="9">
        <f t="shared" si="5"/>
        <v>0.06415172902847766</v>
      </c>
      <c r="H7" s="9">
        <f t="shared" si="6"/>
        <v>-0.06415172902847766</v>
      </c>
      <c r="I7" s="9">
        <f t="shared" si="9"/>
        <v>0.024564794071340094</v>
      </c>
      <c r="J7" s="9">
        <f t="shared" si="10"/>
        <v>0.013704089600057642</v>
      </c>
      <c r="K7" s="9">
        <f t="shared" si="11"/>
        <v>0.016429712465402833</v>
      </c>
      <c r="L7" s="9">
        <f t="shared" si="12"/>
        <v>0.021394801318596564</v>
      </c>
      <c r="M7" s="10">
        <f t="shared" si="13"/>
        <v>0.07306498597151156</v>
      </c>
      <c r="N7" s="10">
        <f t="shared" si="7"/>
        <v>0.10076930031547424</v>
      </c>
      <c r="O7" s="10">
        <f t="shared" si="8"/>
        <v>-0.10076930031547424</v>
      </c>
    </row>
    <row r="8" spans="1:15" ht="12.75">
      <c r="A8">
        <v>5</v>
      </c>
      <c r="B8" s="9">
        <f t="shared" si="0"/>
        <v>0.3141592653589793</v>
      </c>
      <c r="C8" s="9">
        <f t="shared" si="1"/>
        <v>0.024471741852423234</v>
      </c>
      <c r="D8" s="9">
        <f t="shared" si="2"/>
        <v>0.026170783085247284</v>
      </c>
      <c r="E8" s="9">
        <f t="shared" si="3"/>
        <v>0.16177386403633712</v>
      </c>
      <c r="F8" s="9">
        <f t="shared" si="4"/>
        <v>0.04894348370484646</v>
      </c>
      <c r="G8" s="9">
        <f t="shared" si="5"/>
        <v>0.08088693201816854</v>
      </c>
      <c r="H8" s="9">
        <f t="shared" si="6"/>
        <v>-0.08088693201816854</v>
      </c>
      <c r="I8" s="9">
        <f t="shared" si="9"/>
        <v>0.04018016128810769</v>
      </c>
      <c r="J8" s="9">
        <f t="shared" si="10"/>
        <v>0.017526644833477545</v>
      </c>
      <c r="K8" s="9">
        <f t="shared" si="11"/>
        <v>0.01673520298969089</v>
      </c>
      <c r="L8" s="9">
        <f t="shared" si="12"/>
        <v>0.02423324778532634</v>
      </c>
      <c r="M8" s="10">
        <f t="shared" si="13"/>
        <v>0.09729823375683791</v>
      </c>
      <c r="N8" s="10">
        <f t="shared" si="7"/>
        <v>0.12705689569984766</v>
      </c>
      <c r="O8" s="10">
        <f t="shared" si="8"/>
        <v>-0.12705689569984766</v>
      </c>
    </row>
    <row r="9" spans="1:15" ht="12.75">
      <c r="A9">
        <v>6</v>
      </c>
      <c r="B9" s="9">
        <f t="shared" si="0"/>
        <v>0.3769911184307752</v>
      </c>
      <c r="C9" s="9">
        <f t="shared" si="1"/>
        <v>0.035111757055874326</v>
      </c>
      <c r="D9" s="9">
        <f t="shared" si="2"/>
        <v>0.038300199650855585</v>
      </c>
      <c r="E9" s="9">
        <f t="shared" si="3"/>
        <v>0.19570436799125251</v>
      </c>
      <c r="F9" s="9">
        <f t="shared" si="4"/>
        <v>0.07022351411174864</v>
      </c>
      <c r="G9" s="9">
        <f t="shared" si="5"/>
        <v>0.09785218399562624</v>
      </c>
      <c r="H9" s="9">
        <f t="shared" si="6"/>
        <v>-0.09785218399562624</v>
      </c>
      <c r="I9" s="9">
        <f t="shared" si="9"/>
        <v>0.05958349890829755</v>
      </c>
      <c r="J9" s="9">
        <f t="shared" si="10"/>
        <v>0.021280030406902177</v>
      </c>
      <c r="K9" s="9">
        <f t="shared" si="11"/>
        <v>0.0169652519774577</v>
      </c>
      <c r="L9" s="9">
        <f t="shared" si="12"/>
        <v>0.027215059595329084</v>
      </c>
      <c r="M9" s="10">
        <f t="shared" si="13"/>
        <v>0.12451329335216699</v>
      </c>
      <c r="N9" s="10">
        <f t="shared" si="7"/>
        <v>0.15370585118918806</v>
      </c>
      <c r="O9" s="10">
        <f t="shared" si="8"/>
        <v>-0.15370585118918806</v>
      </c>
    </row>
    <row r="10" spans="1:15" ht="12.75">
      <c r="A10">
        <v>7</v>
      </c>
      <c r="B10" s="9">
        <f t="shared" si="0"/>
        <v>0.4398229715025711</v>
      </c>
      <c r="C10" s="9">
        <f t="shared" si="1"/>
        <v>0.04758647376699027</v>
      </c>
      <c r="D10" s="9">
        <f t="shared" si="2"/>
        <v>0.05281197379644039</v>
      </c>
      <c r="E10" s="9">
        <f t="shared" si="3"/>
        <v>0.2298085590147599</v>
      </c>
      <c r="F10" s="9">
        <f t="shared" si="4"/>
        <v>0.09517294753398052</v>
      </c>
      <c r="G10" s="9">
        <f t="shared" si="5"/>
        <v>0.11490427950737994</v>
      </c>
      <c r="H10" s="9">
        <f t="shared" si="6"/>
        <v>-0.11490427950737994</v>
      </c>
      <c r="I10" s="9">
        <f t="shared" si="9"/>
        <v>0.08269823082286458</v>
      </c>
      <c r="J10" s="9">
        <f t="shared" si="10"/>
        <v>0.02494943342223188</v>
      </c>
      <c r="K10" s="9">
        <f t="shared" si="11"/>
        <v>0.017052095511753698</v>
      </c>
      <c r="L10" s="9">
        <f t="shared" si="12"/>
        <v>0.030219996516087685</v>
      </c>
      <c r="M10" s="10">
        <f t="shared" si="13"/>
        <v>0.1547332898682547</v>
      </c>
      <c r="N10" s="10">
        <f t="shared" si="7"/>
        <v>0.1804912201832065</v>
      </c>
      <c r="O10" s="10">
        <f t="shared" si="8"/>
        <v>-0.1804912201832065</v>
      </c>
    </row>
    <row r="11" spans="1:15" ht="12.75">
      <c r="A11">
        <v>8</v>
      </c>
      <c r="B11" s="9">
        <f t="shared" si="0"/>
        <v>0.5026548245743669</v>
      </c>
      <c r="C11" s="9">
        <f t="shared" si="1"/>
        <v>0.06184665997806821</v>
      </c>
      <c r="D11" s="9">
        <f t="shared" si="2"/>
        <v>0.06952985399825448</v>
      </c>
      <c r="E11" s="9">
        <f t="shared" si="3"/>
        <v>0.2636851417851497</v>
      </c>
      <c r="F11" s="9">
        <f t="shared" si="4"/>
        <v>0.1236933199561364</v>
      </c>
      <c r="G11" s="9">
        <f t="shared" si="5"/>
        <v>0.1318425708925748</v>
      </c>
      <c r="H11" s="9">
        <f t="shared" si="6"/>
        <v>-0.1318425708925748</v>
      </c>
      <c r="I11" s="9">
        <f t="shared" si="9"/>
        <v>0.10943313374505846</v>
      </c>
      <c r="J11" s="9">
        <f t="shared" si="10"/>
        <v>0.028520372422155882</v>
      </c>
      <c r="K11" s="9">
        <f t="shared" si="11"/>
        <v>0.01693829138519487</v>
      </c>
      <c r="L11" s="9">
        <f t="shared" si="12"/>
        <v>0.033171031912622745</v>
      </c>
      <c r="M11" s="10">
        <f t="shared" si="13"/>
        <v>0.18790432178087743</v>
      </c>
      <c r="N11" s="10">
        <f t="shared" si="7"/>
        <v>0.20709782607325225</v>
      </c>
      <c r="O11" s="10">
        <f t="shared" si="8"/>
        <v>-0.20709782607325225</v>
      </c>
    </row>
    <row r="12" spans="1:15" ht="12.75">
      <c r="A12">
        <v>9</v>
      </c>
      <c r="B12" s="9">
        <f t="shared" si="0"/>
        <v>0.5654866776461628</v>
      </c>
      <c r="C12" s="9">
        <f t="shared" si="1"/>
        <v>0.07783603724899246</v>
      </c>
      <c r="D12" s="9">
        <f t="shared" si="2"/>
        <v>0.08811913122064971</v>
      </c>
      <c r="E12" s="9">
        <f t="shared" si="3"/>
        <v>0.2968486672037618</v>
      </c>
      <c r="F12" s="9">
        <f t="shared" si="4"/>
        <v>0.1556720744979849</v>
      </c>
      <c r="G12" s="9">
        <f t="shared" si="5"/>
        <v>0.14842433360188087</v>
      </c>
      <c r="H12" s="9">
        <f t="shared" si="6"/>
        <v>-0.14842433360188087</v>
      </c>
      <c r="I12" s="9">
        <f t="shared" si="9"/>
        <v>0.13968269722706064</v>
      </c>
      <c r="J12" s="9">
        <f t="shared" si="10"/>
        <v>0.031978754541848495</v>
      </c>
      <c r="K12" s="9">
        <f t="shared" si="11"/>
        <v>0.016581762709306058</v>
      </c>
      <c r="L12" s="9">
        <f t="shared" si="12"/>
        <v>0.03602215424701206</v>
      </c>
      <c r="M12" s="10">
        <f t="shared" si="13"/>
        <v>0.22392647602788948</v>
      </c>
      <c r="N12" s="10">
        <f t="shared" si="7"/>
        <v>0.23314439802881481</v>
      </c>
      <c r="O12" s="10">
        <f t="shared" si="8"/>
        <v>-0.23314439802881481</v>
      </c>
    </row>
    <row r="13" spans="1:15" ht="12.75">
      <c r="A13">
        <v>10</v>
      </c>
      <c r="B13" s="9">
        <f t="shared" si="0"/>
        <v>0.6283185307179586</v>
      </c>
      <c r="C13" s="9">
        <f t="shared" si="1"/>
        <v>0.09549150281252627</v>
      </c>
      <c r="D13" s="9">
        <f t="shared" si="2"/>
        <v>0.10808719650665169</v>
      </c>
      <c r="E13" s="9">
        <f t="shared" si="3"/>
        <v>0.3287661729963283</v>
      </c>
      <c r="F13" s="9">
        <f t="shared" si="4"/>
        <v>0.19098300562505252</v>
      </c>
      <c r="G13" s="9">
        <f t="shared" si="5"/>
        <v>0.16438308649816413</v>
      </c>
      <c r="H13" s="9">
        <f t="shared" si="6"/>
        <v>-0.16438308649816413</v>
      </c>
      <c r="I13" s="9">
        <f t="shared" si="9"/>
        <v>0.1733275400615187</v>
      </c>
      <c r="J13" s="9">
        <f t="shared" si="10"/>
        <v>0.035310931127067624</v>
      </c>
      <c r="K13" s="9">
        <f t="shared" si="11"/>
        <v>0.015958752896283263</v>
      </c>
      <c r="L13" s="9">
        <f t="shared" si="12"/>
        <v>0.038749756787174065</v>
      </c>
      <c r="M13" s="10">
        <f t="shared" si="13"/>
        <v>0.2626762328150635</v>
      </c>
      <c r="N13" s="10">
        <f t="shared" si="7"/>
        <v>0.258212348458524</v>
      </c>
      <c r="O13" s="10">
        <f t="shared" si="8"/>
        <v>-0.258212348458524</v>
      </c>
    </row>
    <row r="14" spans="1:15" ht="12.75">
      <c r="A14">
        <v>11</v>
      </c>
      <c r="B14" s="9">
        <f t="shared" si="0"/>
        <v>0.6911503837897546</v>
      </c>
      <c r="C14" s="9">
        <f t="shared" si="1"/>
        <v>0.11474337861210543</v>
      </c>
      <c r="D14" s="9">
        <f t="shared" si="2"/>
        <v>0.12880646113799288</v>
      </c>
      <c r="E14" s="9">
        <f t="shared" si="3"/>
        <v>0.35889617041422006</v>
      </c>
      <c r="F14" s="9">
        <f t="shared" si="4"/>
        <v>0.22948675722421083</v>
      </c>
      <c r="G14" s="9">
        <f t="shared" si="5"/>
        <v>0.17944808520711</v>
      </c>
      <c r="H14" s="9">
        <f t="shared" si="6"/>
        <v>-0.17944808520711</v>
      </c>
      <c r="I14" s="9">
        <f t="shared" si="9"/>
        <v>0.21023488142463168</v>
      </c>
      <c r="J14" s="9">
        <f t="shared" si="10"/>
        <v>0.03850375159915831</v>
      </c>
      <c r="K14" s="9">
        <f t="shared" si="11"/>
        <v>0.01506499870894587</v>
      </c>
      <c r="L14" s="9">
        <f t="shared" si="12"/>
        <v>0.04134601641404195</v>
      </c>
      <c r="M14" s="10">
        <f t="shared" si="13"/>
        <v>0.3040222492291055</v>
      </c>
      <c r="N14" s="10">
        <f t="shared" si="7"/>
        <v>0.281876393093706</v>
      </c>
      <c r="O14" s="10">
        <f t="shared" si="8"/>
        <v>-0.281876393093706</v>
      </c>
    </row>
    <row r="15" spans="1:15" ht="12.75">
      <c r="A15">
        <v>12</v>
      </c>
      <c r="B15" s="9">
        <f t="shared" si="0"/>
        <v>0.7539822368615504</v>
      </c>
      <c r="C15" s="9">
        <f t="shared" si="1"/>
        <v>0.13551568628929422</v>
      </c>
      <c r="D15" s="9">
        <f t="shared" si="2"/>
        <v>0.14955787401588214</v>
      </c>
      <c r="E15" s="9">
        <f t="shared" si="3"/>
        <v>0.3867271312125413</v>
      </c>
      <c r="F15" s="9">
        <f t="shared" si="4"/>
        <v>0.2710313725785884</v>
      </c>
      <c r="G15" s="9">
        <f t="shared" si="5"/>
        <v>0.19336356560627063</v>
      </c>
      <c r="H15" s="9">
        <f t="shared" si="6"/>
        <v>-0.19336356560627063</v>
      </c>
      <c r="I15" s="9">
        <f t="shared" si="9"/>
        <v>0.2502590649013996</v>
      </c>
      <c r="J15" s="9">
        <f t="shared" si="10"/>
        <v>0.04154461535437756</v>
      </c>
      <c r="K15" s="9">
        <f t="shared" si="11"/>
        <v>0.013915480399160629</v>
      </c>
      <c r="L15" s="9">
        <f t="shared" si="12"/>
        <v>0.04381319047595835</v>
      </c>
      <c r="M15" s="10">
        <f t="shared" si="13"/>
        <v>0.3478354397050638</v>
      </c>
      <c r="N15" s="10">
        <f t="shared" si="7"/>
        <v>0.3037347785902939</v>
      </c>
      <c r="O15" s="10">
        <f t="shared" si="8"/>
        <v>-0.3037347785902939</v>
      </c>
    </row>
    <row r="16" spans="1:15" ht="12.75">
      <c r="A16">
        <v>13</v>
      </c>
      <c r="B16" s="9">
        <f t="shared" si="0"/>
        <v>0.8168140899333463</v>
      </c>
      <c r="C16" s="9">
        <f t="shared" si="1"/>
        <v>0.1577264470356557</v>
      </c>
      <c r="D16" s="9">
        <f t="shared" si="2"/>
        <v>0.16959013574993848</v>
      </c>
      <c r="E16" s="9">
        <f t="shared" si="3"/>
        <v>0.4118132292070502</v>
      </c>
      <c r="F16" s="9">
        <f t="shared" si="4"/>
        <v>0.31545289407131133</v>
      </c>
      <c r="G16" s="9">
        <f t="shared" si="5"/>
        <v>0.20590661460352508</v>
      </c>
      <c r="H16" s="9">
        <f t="shared" si="6"/>
        <v>-0.20590661460352508</v>
      </c>
      <c r="I16" s="9">
        <f t="shared" si="9"/>
        <v>0.29324213332494986</v>
      </c>
      <c r="J16" s="9">
        <f t="shared" si="10"/>
        <v>0.04442152149272294</v>
      </c>
      <c r="K16" s="9">
        <f t="shared" si="11"/>
        <v>0.012543048997254447</v>
      </c>
      <c r="L16" s="9">
        <f t="shared" si="12"/>
        <v>0.0461584190573721</v>
      </c>
      <c r="M16" s="10">
        <f t="shared" si="13"/>
        <v>0.3939938587624359</v>
      </c>
      <c r="N16" s="10">
        <f t="shared" si="7"/>
        <v>0.3234373538819896</v>
      </c>
      <c r="O16" s="10">
        <f t="shared" si="8"/>
        <v>-0.3234373538819896</v>
      </c>
    </row>
    <row r="17" spans="1:15" ht="12.75">
      <c r="A17">
        <v>14</v>
      </c>
      <c r="B17" s="9">
        <f t="shared" si="0"/>
        <v>0.8796459430051422</v>
      </c>
      <c r="C17" s="9">
        <f t="shared" si="1"/>
        <v>0.18128800512565518</v>
      </c>
      <c r="D17" s="9">
        <f t="shared" si="2"/>
        <v>0.18818721257552004</v>
      </c>
      <c r="E17" s="9">
        <f t="shared" si="3"/>
        <v>0.433805500858991</v>
      </c>
      <c r="F17" s="9">
        <f t="shared" si="4"/>
        <v>0.3625760102513103</v>
      </c>
      <c r="G17" s="9">
        <f t="shared" si="5"/>
        <v>0.21690275042949547</v>
      </c>
      <c r="H17" s="9">
        <f t="shared" si="6"/>
        <v>-0.21690275042949547</v>
      </c>
      <c r="I17" s="9">
        <f t="shared" si="9"/>
        <v>0.3390144521613108</v>
      </c>
      <c r="J17" s="9">
        <f t="shared" si="10"/>
        <v>0.04712311617999898</v>
      </c>
      <c r="K17" s="9">
        <f t="shared" si="11"/>
        <v>0.010996135825970393</v>
      </c>
      <c r="L17" s="9">
        <f t="shared" si="12"/>
        <v>0.048389080189820424</v>
      </c>
      <c r="M17" s="10">
        <f t="shared" si="13"/>
        <v>0.44238293895225633</v>
      </c>
      <c r="N17" s="10">
        <f t="shared" si="7"/>
        <v>0.34071004364636165</v>
      </c>
      <c r="O17" s="10">
        <f t="shared" si="8"/>
        <v>-0.34071004364636165</v>
      </c>
    </row>
    <row r="18" spans="1:15" ht="12.75">
      <c r="A18">
        <v>15</v>
      </c>
      <c r="B18" s="9">
        <f t="shared" si="0"/>
        <v>0.942477796076938</v>
      </c>
      <c r="C18" s="9">
        <f t="shared" si="1"/>
        <v>0.2061073738537635</v>
      </c>
      <c r="D18" s="9">
        <f t="shared" si="2"/>
        <v>0.20473527161371818</v>
      </c>
      <c r="E18" s="9">
        <f t="shared" si="3"/>
        <v>0.45247681886889873</v>
      </c>
      <c r="F18" s="9">
        <f t="shared" si="4"/>
        <v>0.4122147477075269</v>
      </c>
      <c r="G18" s="9">
        <f t="shared" si="5"/>
        <v>0.22623840943444934</v>
      </c>
      <c r="H18" s="9">
        <f t="shared" si="6"/>
        <v>-0.22623840943444934</v>
      </c>
      <c r="I18" s="9">
        <f t="shared" si="9"/>
        <v>0.3873953789794186</v>
      </c>
      <c r="J18" s="9">
        <f t="shared" si="10"/>
        <v>0.04963873745621661</v>
      </c>
      <c r="K18" s="9">
        <f t="shared" si="11"/>
        <v>0.009335659004953867</v>
      </c>
      <c r="L18" s="9">
        <f t="shared" si="12"/>
        <v>0.0505089970728382</v>
      </c>
      <c r="M18" s="10">
        <f t="shared" si="13"/>
        <v>0.4928919360250945</v>
      </c>
      <c r="N18" s="10">
        <f t="shared" si="7"/>
        <v>0.3553744625195529</v>
      </c>
      <c r="O18" s="10">
        <f t="shared" si="8"/>
        <v>-0.3553744625195529</v>
      </c>
    </row>
    <row r="19" spans="1:15" ht="12.75">
      <c r="A19">
        <v>16</v>
      </c>
      <c r="B19" s="9">
        <f t="shared" si="0"/>
        <v>1.0053096491487339</v>
      </c>
      <c r="C19" s="9">
        <f t="shared" si="1"/>
        <v>0.23208660251050173</v>
      </c>
      <c r="D19" s="9">
        <f t="shared" si="2"/>
        <v>0.21877992616799988</v>
      </c>
      <c r="E19" s="9">
        <f t="shared" si="3"/>
        <v>0.4677391646719354</v>
      </c>
      <c r="F19" s="9">
        <f t="shared" si="4"/>
        <v>0.4641732050210034</v>
      </c>
      <c r="G19" s="9">
        <f t="shared" si="5"/>
        <v>0.23386958233596766</v>
      </c>
      <c r="H19" s="9">
        <f t="shared" si="6"/>
        <v>-0.23386958233596766</v>
      </c>
      <c r="I19" s="9">
        <f t="shared" si="9"/>
        <v>0.43819397636426516</v>
      </c>
      <c r="J19" s="9">
        <f t="shared" si="10"/>
        <v>0.05195845731347648</v>
      </c>
      <c r="K19" s="9">
        <f t="shared" si="11"/>
        <v>0.007631172901518324</v>
      </c>
      <c r="L19" s="9">
        <f t="shared" si="12"/>
        <v>0.05251586509093442</v>
      </c>
      <c r="M19" s="10">
        <f t="shared" si="13"/>
        <v>0.5454078011160289</v>
      </c>
      <c r="N19" s="10">
        <f t="shared" si="7"/>
        <v>0.3673614808823946</v>
      </c>
      <c r="O19" s="10">
        <f t="shared" si="8"/>
        <v>-0.3673614808823946</v>
      </c>
    </row>
    <row r="20" spans="1:15" ht="12.75">
      <c r="A20">
        <v>17</v>
      </c>
      <c r="B20" s="9">
        <f t="shared" si="0"/>
        <v>1.0681415022205298</v>
      </c>
      <c r="C20" s="9">
        <f t="shared" si="1"/>
        <v>0.2591231629491424</v>
      </c>
      <c r="D20" s="9">
        <f t="shared" si="2"/>
        <v>0.2300657527116764</v>
      </c>
      <c r="E20" s="9">
        <f t="shared" si="3"/>
        <v>0.47965169937328106</v>
      </c>
      <c r="F20" s="9">
        <f t="shared" si="4"/>
        <v>0.5182463258982847</v>
      </c>
      <c r="G20" s="9">
        <f t="shared" si="5"/>
        <v>0.2398258496866405</v>
      </c>
      <c r="H20" s="9">
        <f t="shared" si="6"/>
        <v>-0.2398258496866405</v>
      </c>
      <c r="I20" s="9">
        <f t="shared" si="9"/>
        <v>0.491209765459644</v>
      </c>
      <c r="J20" s="9">
        <f t="shared" si="10"/>
        <v>0.05407312087728128</v>
      </c>
      <c r="K20" s="9">
        <f t="shared" si="11"/>
        <v>0.005956267350672839</v>
      </c>
      <c r="L20" s="9">
        <f t="shared" si="12"/>
        <v>0.054400179431337944</v>
      </c>
      <c r="M20" s="10">
        <f t="shared" si="13"/>
        <v>0.5998079805473668</v>
      </c>
      <c r="N20" s="10">
        <f t="shared" si="7"/>
        <v>0.3767175637582399</v>
      </c>
      <c r="O20" s="10">
        <f t="shared" si="8"/>
        <v>-0.3767175637582399</v>
      </c>
    </row>
    <row r="21" spans="1:15" ht="12.75">
      <c r="A21">
        <v>18</v>
      </c>
      <c r="B21" s="9">
        <f t="shared" si="0"/>
        <v>1.1309733552923256</v>
      </c>
      <c r="C21" s="9">
        <f t="shared" si="1"/>
        <v>0.28711035421746367</v>
      </c>
      <c r="D21" s="9">
        <f t="shared" si="2"/>
        <v>0.23855228990753474</v>
      </c>
      <c r="E21" s="9">
        <f t="shared" si="3"/>
        <v>0.488418150673718</v>
      </c>
      <c r="F21" s="9">
        <f t="shared" si="4"/>
        <v>0.5742207084349272</v>
      </c>
      <c r="G21" s="9">
        <f t="shared" si="5"/>
        <v>0.24420907533685898</v>
      </c>
      <c r="H21" s="9">
        <f t="shared" si="6"/>
        <v>-0.24420907533685898</v>
      </c>
      <c r="I21" s="9">
        <f t="shared" si="9"/>
        <v>0.546233517166606</v>
      </c>
      <c r="J21" s="9">
        <f t="shared" si="10"/>
        <v>0.05597438253664255</v>
      </c>
      <c r="K21" s="9">
        <f t="shared" si="11"/>
        <v>0.004383225650218481</v>
      </c>
      <c r="L21" s="9">
        <f t="shared" si="12"/>
        <v>0.056145740421327854</v>
      </c>
      <c r="M21" s="10">
        <f t="shared" si="13"/>
        <v>0.6559537209686946</v>
      </c>
      <c r="N21" s="10">
        <f t="shared" si="7"/>
        <v>0.38360271850911626</v>
      </c>
      <c r="O21" s="10">
        <f t="shared" si="8"/>
        <v>-0.38360271850911626</v>
      </c>
    </row>
    <row r="22" spans="1:15" ht="12.75">
      <c r="A22">
        <v>19</v>
      </c>
      <c r="B22" s="9">
        <f t="shared" si="0"/>
        <v>1.1938052083641215</v>
      </c>
      <c r="C22" s="9">
        <f t="shared" si="1"/>
        <v>0.31593772365766104</v>
      </c>
      <c r="D22" s="9">
        <f t="shared" si="2"/>
        <v>0.24440385394847097</v>
      </c>
      <c r="E22" s="9">
        <f t="shared" si="3"/>
        <v>0.4943721816086247</v>
      </c>
      <c r="F22" s="9">
        <f t="shared" si="4"/>
        <v>0.631875447315322</v>
      </c>
      <c r="G22" s="9">
        <f t="shared" si="5"/>
        <v>0.2471860908043123</v>
      </c>
      <c r="H22" s="9">
        <f t="shared" si="6"/>
        <v>-0.2471860908043123</v>
      </c>
      <c r="I22" s="9">
        <f t="shared" si="9"/>
        <v>0.6030480778751246</v>
      </c>
      <c r="J22" s="9">
        <f t="shared" si="10"/>
        <v>0.05765473888039474</v>
      </c>
      <c r="K22" s="9">
        <f t="shared" si="11"/>
        <v>0.0029770154674533256</v>
      </c>
      <c r="L22" s="9">
        <f t="shared" si="12"/>
        <v>0.057731547151102375</v>
      </c>
      <c r="M22" s="10">
        <f t="shared" si="13"/>
        <v>0.713685268119797</v>
      </c>
      <c r="N22" s="10">
        <f t="shared" si="7"/>
        <v>0.38827900347020355</v>
      </c>
      <c r="O22" s="10">
        <f t="shared" si="8"/>
        <v>-0.38827900347020355</v>
      </c>
    </row>
    <row r="23" spans="1:15" ht="12.75">
      <c r="A23">
        <v>20</v>
      </c>
      <c r="B23" s="9">
        <f t="shared" si="0"/>
        <v>1.2566370614359172</v>
      </c>
      <c r="C23" s="9">
        <f t="shared" si="1"/>
        <v>0.3454915028125263</v>
      </c>
      <c r="D23" s="9">
        <f t="shared" si="2"/>
        <v>0.24795407392669372</v>
      </c>
      <c r="E23" s="9">
        <f t="shared" si="3"/>
        <v>0.4979498708973562</v>
      </c>
      <c r="F23" s="9">
        <f t="shared" si="4"/>
        <v>0.6909830056250524</v>
      </c>
      <c r="G23" s="9">
        <f t="shared" si="5"/>
        <v>0.24897493544867808</v>
      </c>
      <c r="H23" s="9">
        <f t="shared" si="6"/>
        <v>-0.24897493544867808</v>
      </c>
      <c r="I23" s="9">
        <f t="shared" si="9"/>
        <v>0.6614292264701872</v>
      </c>
      <c r="J23" s="9">
        <f t="shared" si="10"/>
        <v>0.05910755830973047</v>
      </c>
      <c r="K23" s="9">
        <f t="shared" si="11"/>
        <v>0.0017888446443657668</v>
      </c>
      <c r="L23" s="9">
        <f t="shared" si="12"/>
        <v>0.05913462111572089</v>
      </c>
      <c r="M23" s="10">
        <f t="shared" si="13"/>
        <v>0.7728198892355179</v>
      </c>
      <c r="N23" s="10">
        <f t="shared" si="7"/>
        <v>0.39108891406678</v>
      </c>
      <c r="O23" s="10">
        <f t="shared" si="8"/>
        <v>-0.39108891406678</v>
      </c>
    </row>
    <row r="24" spans="1:15" ht="12.75">
      <c r="A24">
        <v>21</v>
      </c>
      <c r="B24" s="9">
        <f t="shared" si="0"/>
        <v>1.3194689145077132</v>
      </c>
      <c r="C24" s="9">
        <f t="shared" si="1"/>
        <v>0.37565505641757263</v>
      </c>
      <c r="D24" s="9">
        <f t="shared" si="2"/>
        <v>0.24964956657942644</v>
      </c>
      <c r="E24" s="9">
        <f t="shared" si="3"/>
        <v>0.49964944368969977</v>
      </c>
      <c r="F24" s="9">
        <f t="shared" si="4"/>
        <v>0.7513101128351451</v>
      </c>
      <c r="G24" s="9">
        <f t="shared" si="5"/>
        <v>0.24982472184484986</v>
      </c>
      <c r="H24" s="9">
        <f t="shared" si="6"/>
        <v>-0.24982472184484986</v>
      </c>
      <c r="I24" s="9">
        <f t="shared" si="9"/>
        <v>0.7211465592300987</v>
      </c>
      <c r="J24" s="9">
        <f t="shared" si="10"/>
        <v>0.06032710721009271</v>
      </c>
      <c r="K24" s="9">
        <f t="shared" si="11"/>
        <v>0.0008497863961717811</v>
      </c>
      <c r="L24" s="9">
        <f t="shared" si="12"/>
        <v>0.06033309209096728</v>
      </c>
      <c r="M24" s="10">
        <f t="shared" si="13"/>
        <v>0.8331529813264852</v>
      </c>
      <c r="N24" s="10">
        <f t="shared" si="7"/>
        <v>0.3924237554164469</v>
      </c>
      <c r="O24" s="10">
        <f t="shared" si="8"/>
        <v>-0.3924237554164469</v>
      </c>
    </row>
    <row r="25" spans="1:15" ht="12.75">
      <c r="A25">
        <v>22</v>
      </c>
      <c r="B25" s="9">
        <f t="shared" si="0"/>
        <v>1.3823007675795091</v>
      </c>
      <c r="C25" s="9">
        <f t="shared" si="1"/>
        <v>0.40630934270713776</v>
      </c>
      <c r="D25" s="9">
        <f t="shared" si="2"/>
        <v>0.24998013316671552</v>
      </c>
      <c r="E25" s="9">
        <f t="shared" si="3"/>
        <v>0.49998013277200876</v>
      </c>
      <c r="F25" s="9">
        <f t="shared" si="4"/>
        <v>0.8126186854142754</v>
      </c>
      <c r="G25" s="9">
        <f t="shared" si="5"/>
        <v>0.24999006638600435</v>
      </c>
      <c r="H25" s="9">
        <f t="shared" si="6"/>
        <v>-0.24999006638600435</v>
      </c>
      <c r="I25" s="9">
        <f t="shared" si="9"/>
        <v>0.7819643991247103</v>
      </c>
      <c r="J25" s="9">
        <f t="shared" si="10"/>
        <v>0.06130857257913025</v>
      </c>
      <c r="K25" s="9">
        <f t="shared" si="11"/>
        <v>0.00016534454115449404</v>
      </c>
      <c r="L25" s="9">
        <f t="shared" si="12"/>
        <v>0.061308795539529</v>
      </c>
      <c r="M25" s="10">
        <f t="shared" si="13"/>
        <v>0.8944617768660141</v>
      </c>
      <c r="N25" s="10">
        <f t="shared" si="7"/>
        <v>0.392683478014348</v>
      </c>
      <c r="O25" s="10">
        <f t="shared" si="8"/>
        <v>-0.392683478014348</v>
      </c>
    </row>
    <row r="26" spans="1:15" ht="12.75">
      <c r="A26">
        <v>23</v>
      </c>
      <c r="B26" s="9">
        <f t="shared" si="0"/>
        <v>1.4451326206513049</v>
      </c>
      <c r="C26" s="9">
        <f t="shared" si="1"/>
        <v>0.43733338321784787</v>
      </c>
      <c r="D26" s="9">
        <f t="shared" si="2"/>
        <v>0.2494048455050045</v>
      </c>
      <c r="E26" s="9">
        <f t="shared" si="3"/>
        <v>0.4994044908738852</v>
      </c>
      <c r="F26" s="9">
        <f t="shared" si="4"/>
        <v>0.8746667664356956</v>
      </c>
      <c r="G26" s="9">
        <f t="shared" si="5"/>
        <v>0.24970224543694258</v>
      </c>
      <c r="H26" s="9">
        <f t="shared" si="6"/>
        <v>-0.24970224543694258</v>
      </c>
      <c r="I26" s="9">
        <f t="shared" si="9"/>
        <v>0.8436427259249855</v>
      </c>
      <c r="J26" s="9">
        <f t="shared" si="10"/>
        <v>0.06204808102142023</v>
      </c>
      <c r="K26" s="9">
        <f t="shared" si="11"/>
        <v>-0.0002878209490617678</v>
      </c>
      <c r="L26" s="9">
        <f t="shared" si="12"/>
        <v>0.06204874857190472</v>
      </c>
      <c r="M26" s="10">
        <f t="shared" si="13"/>
        <v>0.9565105254379188</v>
      </c>
      <c r="N26" s="10">
        <f t="shared" si="7"/>
        <v>0.39223136992478713</v>
      </c>
      <c r="O26" s="10">
        <f t="shared" si="8"/>
        <v>-0.39223136992478713</v>
      </c>
    </row>
    <row r="27" spans="1:15" ht="12.75">
      <c r="A27">
        <v>24</v>
      </c>
      <c r="B27" s="9">
        <f t="shared" si="0"/>
        <v>1.5079644737231008</v>
      </c>
      <c r="C27" s="9">
        <f t="shared" si="1"/>
        <v>0.4686047402353434</v>
      </c>
      <c r="D27" s="9">
        <f t="shared" si="2"/>
        <v>0.24828409917483335</v>
      </c>
      <c r="E27" s="9">
        <f t="shared" si="3"/>
        <v>0.49828114471132995</v>
      </c>
      <c r="F27" s="9">
        <f t="shared" si="4"/>
        <v>0.9372094804706866</v>
      </c>
      <c r="G27" s="9">
        <f t="shared" si="5"/>
        <v>0.24914057235566495</v>
      </c>
      <c r="H27" s="9">
        <f t="shared" si="6"/>
        <v>-0.24914057235566495</v>
      </c>
      <c r="I27" s="9">
        <f t="shared" si="9"/>
        <v>0.9059381234531911</v>
      </c>
      <c r="J27" s="9">
        <f t="shared" si="10"/>
        <v>0.06254271403499101</v>
      </c>
      <c r="K27" s="9">
        <f t="shared" si="11"/>
        <v>-0.000561673081277636</v>
      </c>
      <c r="L27" s="9">
        <f t="shared" si="12"/>
        <v>0.06254523607368424</v>
      </c>
      <c r="M27" s="10">
        <f t="shared" si="13"/>
        <v>1.0190557615116032</v>
      </c>
      <c r="N27" s="10">
        <f t="shared" si="7"/>
        <v>0.3913490959118566</v>
      </c>
      <c r="O27" s="10">
        <f t="shared" si="8"/>
        <v>-0.3913490959118566</v>
      </c>
    </row>
    <row r="28" spans="1:15" ht="12.75">
      <c r="A28">
        <v>25</v>
      </c>
      <c r="B28" s="9">
        <f t="shared" si="0"/>
        <v>1.5707963267948968</v>
      </c>
      <c r="C28" s="9">
        <f t="shared" si="1"/>
        <v>0.5000000000000001</v>
      </c>
      <c r="D28" s="9">
        <f t="shared" si="2"/>
        <v>0.24682703124999988</v>
      </c>
      <c r="E28" s="9">
        <f t="shared" si="3"/>
        <v>0.49681689911877985</v>
      </c>
      <c r="F28" s="9">
        <f t="shared" si="4"/>
        <v>1</v>
      </c>
      <c r="G28" s="9">
        <f t="shared" si="5"/>
        <v>0.2484084495593899</v>
      </c>
      <c r="H28" s="9">
        <f t="shared" si="6"/>
        <v>-0.2484084495593899</v>
      </c>
      <c r="I28" s="9">
        <f t="shared" si="9"/>
        <v>0.9686047402353433</v>
      </c>
      <c r="J28" s="9">
        <f t="shared" si="10"/>
        <v>0.06279051952931336</v>
      </c>
      <c r="K28" s="9">
        <f t="shared" si="11"/>
        <v>-0.0007321227962750476</v>
      </c>
      <c r="L28" s="9">
        <f t="shared" si="12"/>
        <v>0.06279478757468576</v>
      </c>
      <c r="M28" s="10">
        <f t="shared" si="13"/>
        <v>1.0818505490862889</v>
      </c>
      <c r="N28" s="10">
        <f t="shared" si="7"/>
        <v>0.390199080112705</v>
      </c>
      <c r="O28" s="10">
        <f t="shared" si="8"/>
        <v>-0.390199080112705</v>
      </c>
    </row>
    <row r="29" spans="1:15" ht="12.75">
      <c r="A29">
        <v>26</v>
      </c>
      <c r="B29" s="9">
        <f t="shared" si="0"/>
        <v>1.6336281798666925</v>
      </c>
      <c r="C29" s="9">
        <f t="shared" si="1"/>
        <v>0.5313952597646567</v>
      </c>
      <c r="D29" s="9">
        <f t="shared" si="2"/>
        <v>0.24506170341783146</v>
      </c>
      <c r="E29" s="9">
        <f t="shared" si="3"/>
        <v>0.4950370727711526</v>
      </c>
      <c r="F29" s="9">
        <f t="shared" si="4"/>
        <v>1.0627905195293132</v>
      </c>
      <c r="G29" s="9">
        <f t="shared" si="5"/>
        <v>0.24751853638557628</v>
      </c>
      <c r="H29" s="9">
        <f t="shared" si="6"/>
        <v>-0.24751853638557628</v>
      </c>
      <c r="I29" s="9">
        <f t="shared" si="9"/>
        <v>1.0313952597646567</v>
      </c>
      <c r="J29" s="9">
        <f t="shared" si="10"/>
        <v>0.06279051952931325</v>
      </c>
      <c r="K29" s="9">
        <f t="shared" si="11"/>
        <v>-0.0008899131738136223</v>
      </c>
      <c r="L29" s="9">
        <f t="shared" si="12"/>
        <v>0.06279682546290055</v>
      </c>
      <c r="M29" s="10">
        <f t="shared" si="13"/>
        <v>1.1446473745491894</v>
      </c>
      <c r="N29" s="10">
        <f t="shared" si="7"/>
        <v>0.38880120776811217</v>
      </c>
      <c r="O29" s="10">
        <f t="shared" si="8"/>
        <v>-0.38880120776811217</v>
      </c>
    </row>
    <row r="30" spans="1:15" ht="12.75">
      <c r="A30">
        <v>27</v>
      </c>
      <c r="B30" s="9">
        <f t="shared" si="0"/>
        <v>1.6964600329384885</v>
      </c>
      <c r="C30" s="9">
        <f t="shared" si="1"/>
        <v>0.5626666167821521</v>
      </c>
      <c r="D30" s="9">
        <f t="shared" si="2"/>
        <v>0.2428324004557617</v>
      </c>
      <c r="E30" s="9">
        <f t="shared" si="3"/>
        <v>0.4927802760417281</v>
      </c>
      <c r="F30" s="9">
        <f t="shared" si="4"/>
        <v>1.125333233564304</v>
      </c>
      <c r="G30" s="9">
        <f t="shared" si="5"/>
        <v>0.246390138020864</v>
      </c>
      <c r="H30" s="9">
        <f t="shared" si="6"/>
        <v>-0.246390138020864</v>
      </c>
      <c r="I30" s="9">
        <f t="shared" si="9"/>
        <v>1.0940618765468086</v>
      </c>
      <c r="J30" s="9">
        <f t="shared" si="10"/>
        <v>0.06254271403499079</v>
      </c>
      <c r="K30" s="9">
        <f t="shared" si="11"/>
        <v>-0.001128398364712263</v>
      </c>
      <c r="L30" s="9">
        <f t="shared" si="12"/>
        <v>0.06255289251291357</v>
      </c>
      <c r="M30" s="10">
        <f t="shared" si="13"/>
        <v>1.207200267062103</v>
      </c>
      <c r="N30" s="10">
        <f t="shared" si="7"/>
        <v>0.38702872376166075</v>
      </c>
      <c r="O30" s="10">
        <f t="shared" si="8"/>
        <v>-0.38702872376166075</v>
      </c>
    </row>
    <row r="31" spans="1:15" ht="12.75">
      <c r="A31">
        <v>28</v>
      </c>
      <c r="B31" s="9">
        <f t="shared" si="0"/>
        <v>1.7592918860102844</v>
      </c>
      <c r="C31" s="9">
        <f t="shared" si="1"/>
        <v>0.5936906572928624</v>
      </c>
      <c r="D31" s="9">
        <f t="shared" si="2"/>
        <v>0.23982470067180606</v>
      </c>
      <c r="E31" s="9">
        <f t="shared" si="3"/>
        <v>0.48971900174672217</v>
      </c>
      <c r="F31" s="9">
        <f t="shared" si="4"/>
        <v>1.1873813145857246</v>
      </c>
      <c r="G31" s="9">
        <f t="shared" si="5"/>
        <v>0.24485950087336106</v>
      </c>
      <c r="H31" s="9">
        <f t="shared" si="6"/>
        <v>-0.24485950087336106</v>
      </c>
      <c r="I31" s="9">
        <f t="shared" si="9"/>
        <v>1.1563572740750143</v>
      </c>
      <c r="J31" s="9">
        <f t="shared" si="10"/>
        <v>0.062048081021420565</v>
      </c>
      <c r="K31" s="9">
        <f t="shared" si="11"/>
        <v>-0.0015306371475029557</v>
      </c>
      <c r="L31" s="9">
        <f t="shared" si="12"/>
        <v>0.06206695746142296</v>
      </c>
      <c r="M31" s="10">
        <f t="shared" si="13"/>
        <v>1.269267224523526</v>
      </c>
      <c r="N31" s="10">
        <f t="shared" si="7"/>
        <v>0.3846244045527073</v>
      </c>
      <c r="O31" s="10">
        <f t="shared" si="8"/>
        <v>-0.3846244045527073</v>
      </c>
    </row>
    <row r="32" spans="1:15" ht="12.75">
      <c r="A32">
        <v>29</v>
      </c>
      <c r="B32" s="9">
        <f t="shared" si="0"/>
        <v>1.8221237390820801</v>
      </c>
      <c r="C32" s="9">
        <f t="shared" si="1"/>
        <v>0.6243449435824274</v>
      </c>
      <c r="D32" s="9">
        <f t="shared" si="2"/>
        <v>0.23561514529076444</v>
      </c>
      <c r="E32" s="9">
        <f t="shared" si="3"/>
        <v>0.4854020450005999</v>
      </c>
      <c r="F32" s="9">
        <f t="shared" si="4"/>
        <v>1.2486898871648546</v>
      </c>
      <c r="G32" s="9">
        <f t="shared" si="5"/>
        <v>0.24270102250029993</v>
      </c>
      <c r="H32" s="9">
        <f t="shared" si="6"/>
        <v>-0.24270102250029993</v>
      </c>
      <c r="I32" s="9">
        <f t="shared" si="9"/>
        <v>1.2180356008752895</v>
      </c>
      <c r="J32" s="9">
        <f t="shared" si="10"/>
        <v>0.06130857257913003</v>
      </c>
      <c r="K32" s="9">
        <f t="shared" si="11"/>
        <v>-0.002158478373061129</v>
      </c>
      <c r="L32" s="9">
        <f t="shared" si="12"/>
        <v>0.06134655736532757</v>
      </c>
      <c r="M32" s="10">
        <f t="shared" si="13"/>
        <v>1.3306137818888535</v>
      </c>
      <c r="N32" s="10">
        <f t="shared" si="7"/>
        <v>0.38123387465283665</v>
      </c>
      <c r="O32" s="10">
        <f t="shared" si="8"/>
        <v>-0.38123387465283665</v>
      </c>
    </row>
    <row r="33" spans="1:15" ht="12.75">
      <c r="A33">
        <v>30</v>
      </c>
      <c r="B33" s="9">
        <f t="shared" si="0"/>
        <v>1.884955592153876</v>
      </c>
      <c r="C33" s="9">
        <f t="shared" si="1"/>
        <v>0.6545084971874737</v>
      </c>
      <c r="D33" s="9">
        <f t="shared" si="2"/>
        <v>0.22973889821991045</v>
      </c>
      <c r="E33" s="9">
        <f t="shared" si="3"/>
        <v>0.4793108576069506</v>
      </c>
      <c r="F33" s="9">
        <f t="shared" si="4"/>
        <v>1.3090169943749472</v>
      </c>
      <c r="G33" s="9">
        <f t="shared" si="5"/>
        <v>0.23965542880347526</v>
      </c>
      <c r="H33" s="9">
        <f t="shared" si="6"/>
        <v>-0.23965542880347526</v>
      </c>
      <c r="I33" s="9">
        <f t="shared" si="9"/>
        <v>1.2788534407699008</v>
      </c>
      <c r="J33" s="9">
        <f t="shared" si="10"/>
        <v>0.0603271072100926</v>
      </c>
      <c r="K33" s="9">
        <f t="shared" si="11"/>
        <v>-0.0030455936968246666</v>
      </c>
      <c r="L33" s="9">
        <f t="shared" si="12"/>
        <v>0.060403936173929466</v>
      </c>
      <c r="M33" s="10">
        <f t="shared" si="13"/>
        <v>1.391017718062783</v>
      </c>
      <c r="N33" s="10">
        <f t="shared" si="7"/>
        <v>0.3764498672609548</v>
      </c>
      <c r="O33" s="10">
        <f t="shared" si="8"/>
        <v>-0.3764498672609548</v>
      </c>
    </row>
    <row r="34" spans="1:15" ht="12.75">
      <c r="A34">
        <v>31</v>
      </c>
      <c r="B34" s="9">
        <f t="shared" si="0"/>
        <v>1.9477874452256718</v>
      </c>
      <c r="C34" s="9">
        <f t="shared" si="1"/>
        <v>0.684062276342339</v>
      </c>
      <c r="D34" s="9">
        <f t="shared" si="2"/>
        <v>0.2217662267001823</v>
      </c>
      <c r="E34" s="9">
        <f t="shared" si="3"/>
        <v>0.47092061613416575</v>
      </c>
      <c r="F34" s="9">
        <f t="shared" si="4"/>
        <v>1.3681245526846777</v>
      </c>
      <c r="G34" s="9">
        <f t="shared" si="5"/>
        <v>0.23546030806708285</v>
      </c>
      <c r="H34" s="9">
        <f t="shared" si="6"/>
        <v>-0.23546030806708285</v>
      </c>
      <c r="I34" s="9">
        <f t="shared" si="9"/>
        <v>1.3385707735298125</v>
      </c>
      <c r="J34" s="9">
        <f t="shared" si="10"/>
        <v>0.05910755830973047</v>
      </c>
      <c r="K34" s="9">
        <f t="shared" si="11"/>
        <v>-0.004195120736392416</v>
      </c>
      <c r="L34" s="9">
        <f t="shared" si="12"/>
        <v>0.05925624428978854</v>
      </c>
      <c r="M34" s="10">
        <f t="shared" si="13"/>
        <v>1.4502739623525716</v>
      </c>
      <c r="N34" s="10">
        <f t="shared" si="7"/>
        <v>0.36986018701776846</v>
      </c>
      <c r="O34" s="10">
        <f t="shared" si="8"/>
        <v>-0.36986018701776846</v>
      </c>
    </row>
    <row r="35" spans="1:15" ht="12.75">
      <c r="A35">
        <v>32</v>
      </c>
      <c r="B35" s="9">
        <f aca="true" t="shared" si="14" ref="B35:B53">PI()/n*i</f>
        <v>2.0106192982974678</v>
      </c>
      <c r="C35" s="9">
        <f aca="true" t="shared" si="15" ref="C35:C53">(1-COS(phi))/2</f>
        <v>0.7128896457825363</v>
      </c>
      <c r="D35" s="9">
        <f aca="true" t="shared" si="16" ref="D35:D53">a_1*x2L+a_2*x2L^2+a_3*x2L^3+a_4*x2L^4+a_5*x2L^5+a_6*x2L^6</f>
        <v>0.21137731025341866</v>
      </c>
      <c r="E35" s="9">
        <f aca="true" t="shared" si="17" ref="E35:E53">SQRT(r2D2)</f>
        <v>0.4597578822091239</v>
      </c>
      <c r="F35" s="9">
        <f aca="true" t="shared" si="18" ref="F35:F53">x2L*L</f>
        <v>1.4257792915650724</v>
      </c>
      <c r="G35" s="9">
        <f aca="true" t="shared" si="19" ref="G35:G53">r2D*D</f>
        <v>0.22987894110456192</v>
      </c>
      <c r="H35" s="9">
        <f aca="true" t="shared" si="20" ref="H35:H53">-r</f>
        <v>-0.22987894110456192</v>
      </c>
      <c r="I35" s="9">
        <f t="shared" si="9"/>
        <v>1.3969519221248752</v>
      </c>
      <c r="J35" s="9">
        <f t="shared" si="10"/>
        <v>0.05765473888039474</v>
      </c>
      <c r="K35" s="9">
        <f t="shared" si="11"/>
        <v>-0.005581366962520928</v>
      </c>
      <c r="L35" s="9">
        <f t="shared" si="12"/>
        <v>0.05792426583511284</v>
      </c>
      <c r="M35" s="10">
        <f t="shared" si="13"/>
        <v>1.5081982281876845</v>
      </c>
      <c r="N35" s="10">
        <f aca="true" t="shared" si="21" ref="N35:N53">PI()*r/nG</f>
        <v>0.3610929962945462</v>
      </c>
      <c r="O35" s="10">
        <f aca="true" t="shared" si="22" ref="O35:O53">-U__2_nG</f>
        <v>-0.3610929962945462</v>
      </c>
    </row>
    <row r="36" spans="1:15" ht="12.75">
      <c r="A36">
        <v>33</v>
      </c>
      <c r="B36" s="9">
        <f t="shared" si="14"/>
        <v>2.0734511513692637</v>
      </c>
      <c r="C36" s="9">
        <f t="shared" si="15"/>
        <v>0.7408768370508577</v>
      </c>
      <c r="D36" s="9">
        <f t="shared" si="16"/>
        <v>0.19842499437581917</v>
      </c>
      <c r="E36" s="9">
        <f t="shared" si="17"/>
        <v>0.44544920515791603</v>
      </c>
      <c r="F36" s="9">
        <f t="shared" si="18"/>
        <v>1.4817536741017152</v>
      </c>
      <c r="G36" s="9">
        <f t="shared" si="19"/>
        <v>0.222724602578958</v>
      </c>
      <c r="H36" s="9">
        <f t="shared" si="20"/>
        <v>-0.222724602578958</v>
      </c>
      <c r="I36" s="9">
        <f aca="true" t="shared" si="23" ref="I36:I53">(F35+F36)/2</f>
        <v>1.4537664828333938</v>
      </c>
      <c r="J36" s="9">
        <f aca="true" t="shared" si="24" ref="J36:J53">F36-F35</f>
        <v>0.055974382536642775</v>
      </c>
      <c r="K36" s="9">
        <f aca="true" t="shared" si="25" ref="K36:K53">G36-G35</f>
        <v>-0.007154338525603932</v>
      </c>
      <c r="L36" s="9">
        <f aca="true" t="shared" si="26" ref="L36:L53">SQRT(dx^2+dr^2)</f>
        <v>0.05642974446244959</v>
      </c>
      <c r="M36" s="10">
        <f aca="true" t="shared" si="27" ref="M36:M53">M35+ds</f>
        <v>1.564627972650134</v>
      </c>
      <c r="N36" s="10">
        <f t="shared" si="21"/>
        <v>0.34985498761788036</v>
      </c>
      <c r="O36" s="10">
        <f t="shared" si="22"/>
        <v>-0.34985498761788036</v>
      </c>
    </row>
    <row r="37" spans="1:15" ht="12.75">
      <c r="A37">
        <v>34</v>
      </c>
      <c r="B37" s="9">
        <f t="shared" si="14"/>
        <v>2.1362830044410597</v>
      </c>
      <c r="C37" s="9">
        <f t="shared" si="15"/>
        <v>0.7679133974894985</v>
      </c>
      <c r="D37" s="9">
        <f t="shared" si="16"/>
        <v>0.1829766436735083</v>
      </c>
      <c r="E37" s="9">
        <f t="shared" si="17"/>
        <v>0.4277576927110818</v>
      </c>
      <c r="F37" s="9">
        <f t="shared" si="18"/>
        <v>1.5358267949789968</v>
      </c>
      <c r="G37" s="9">
        <f t="shared" si="19"/>
        <v>0.21387884635554089</v>
      </c>
      <c r="H37" s="9">
        <f t="shared" si="20"/>
        <v>-0.21387884635554089</v>
      </c>
      <c r="I37" s="9">
        <f t="shared" si="23"/>
        <v>1.5087902345403559</v>
      </c>
      <c r="J37" s="9">
        <f t="shared" si="24"/>
        <v>0.054073120877281555</v>
      </c>
      <c r="K37" s="9">
        <f t="shared" si="25"/>
        <v>-0.0088457562234171</v>
      </c>
      <c r="L37" s="9">
        <f t="shared" si="26"/>
        <v>0.054791877176943164</v>
      </c>
      <c r="M37" s="10">
        <f t="shared" si="27"/>
        <v>1.619419849827077</v>
      </c>
      <c r="N37" s="10">
        <f t="shared" si="21"/>
        <v>0.3359601062344137</v>
      </c>
      <c r="O37" s="10">
        <f t="shared" si="22"/>
        <v>-0.3359601062344137</v>
      </c>
    </row>
    <row r="38" spans="1:15" ht="12.75">
      <c r="A38">
        <v>35</v>
      </c>
      <c r="B38" s="9">
        <f t="shared" si="14"/>
        <v>2.199114857512855</v>
      </c>
      <c r="C38" s="9">
        <f t="shared" si="15"/>
        <v>0.7938926261462365</v>
      </c>
      <c r="D38" s="9">
        <f t="shared" si="16"/>
        <v>0.16532901546301648</v>
      </c>
      <c r="E38" s="9">
        <f t="shared" si="17"/>
        <v>0.40660670858092895</v>
      </c>
      <c r="F38" s="9">
        <f t="shared" si="18"/>
        <v>1.5877852522924727</v>
      </c>
      <c r="G38" s="9">
        <f t="shared" si="19"/>
        <v>0.20330335429046445</v>
      </c>
      <c r="H38" s="9">
        <f t="shared" si="20"/>
        <v>-0.20330335429046445</v>
      </c>
      <c r="I38" s="9">
        <f t="shared" si="23"/>
        <v>1.5618060236357347</v>
      </c>
      <c r="J38" s="9">
        <f t="shared" si="24"/>
        <v>0.051958457313475925</v>
      </c>
      <c r="K38" s="9">
        <f t="shared" si="25"/>
        <v>-0.010575492065076436</v>
      </c>
      <c r="L38" s="9">
        <f t="shared" si="26"/>
        <v>0.053023790121178575</v>
      </c>
      <c r="M38" s="10">
        <f t="shared" si="27"/>
        <v>1.6724436399482556</v>
      </c>
      <c r="N38" s="10">
        <f t="shared" si="21"/>
        <v>0.31934816214454304</v>
      </c>
      <c r="O38" s="10">
        <f t="shared" si="22"/>
        <v>-0.31934816214454304</v>
      </c>
    </row>
    <row r="39" spans="1:15" ht="12.75">
      <c r="A39">
        <v>36</v>
      </c>
      <c r="B39" s="9">
        <f t="shared" si="14"/>
        <v>2.261946710584651</v>
      </c>
      <c r="C39" s="9">
        <f t="shared" si="15"/>
        <v>0.8187119948743449</v>
      </c>
      <c r="D39" s="9">
        <f t="shared" si="16"/>
        <v>0.1459936966184312</v>
      </c>
      <c r="E39" s="9">
        <f t="shared" si="17"/>
        <v>0.38209121505006</v>
      </c>
      <c r="F39" s="9">
        <f t="shared" si="18"/>
        <v>1.6374239897486895</v>
      </c>
      <c r="G39" s="9">
        <f t="shared" si="19"/>
        <v>0.19104560752502997</v>
      </c>
      <c r="H39" s="9">
        <f t="shared" si="20"/>
        <v>-0.19104560752502997</v>
      </c>
      <c r="I39" s="9">
        <f t="shared" si="23"/>
        <v>1.612604621020581</v>
      </c>
      <c r="J39" s="9">
        <f t="shared" si="24"/>
        <v>0.04963873745621683</v>
      </c>
      <c r="K39" s="9">
        <f t="shared" si="25"/>
        <v>-0.01225774676543448</v>
      </c>
      <c r="L39" s="9">
        <f t="shared" si="26"/>
        <v>0.05112980160349483</v>
      </c>
      <c r="M39" s="10">
        <f t="shared" si="27"/>
        <v>1.7235734415517505</v>
      </c>
      <c r="N39" s="10">
        <f t="shared" si="21"/>
        <v>0.30009373855061655</v>
      </c>
      <c r="O39" s="10">
        <f t="shared" si="22"/>
        <v>-0.30009373855061655</v>
      </c>
    </row>
    <row r="40" spans="1:15" ht="12.75">
      <c r="A40">
        <v>37</v>
      </c>
      <c r="B40" s="9">
        <f t="shared" si="14"/>
        <v>2.324778563656447</v>
      </c>
      <c r="C40" s="9">
        <f t="shared" si="15"/>
        <v>0.8422735529643444</v>
      </c>
      <c r="D40" s="9">
        <f t="shared" si="16"/>
        <v>0.12565463018403378</v>
      </c>
      <c r="E40" s="9">
        <f t="shared" si="17"/>
        <v>0.35447796854534386</v>
      </c>
      <c r="F40" s="9">
        <f t="shared" si="18"/>
        <v>1.6845471059286885</v>
      </c>
      <c r="G40" s="9">
        <f t="shared" si="19"/>
        <v>0.1772389842726719</v>
      </c>
      <c r="H40" s="9">
        <f t="shared" si="20"/>
        <v>-0.1772389842726719</v>
      </c>
      <c r="I40" s="9">
        <f t="shared" si="23"/>
        <v>1.660985547838689</v>
      </c>
      <c r="J40" s="9">
        <f t="shared" si="24"/>
        <v>0.04712311617999898</v>
      </c>
      <c r="K40" s="9">
        <f t="shared" si="25"/>
        <v>-0.013806623252358069</v>
      </c>
      <c r="L40" s="9">
        <f t="shared" si="26"/>
        <v>0.04910408256088526</v>
      </c>
      <c r="M40" s="10">
        <f t="shared" si="27"/>
        <v>1.7726775241126358</v>
      </c>
      <c r="N40" s="10">
        <f t="shared" si="21"/>
        <v>0.27840634546037146</v>
      </c>
      <c r="O40" s="10">
        <f t="shared" si="22"/>
        <v>-0.27840634546037146</v>
      </c>
    </row>
    <row r="41" spans="1:15" ht="12.75">
      <c r="A41">
        <v>38</v>
      </c>
      <c r="B41" s="9">
        <f t="shared" si="14"/>
        <v>2.387610416728243</v>
      </c>
      <c r="C41" s="9">
        <f t="shared" si="15"/>
        <v>0.8644843137107059</v>
      </c>
      <c r="D41" s="9">
        <f t="shared" si="16"/>
        <v>0.10510305754744209</v>
      </c>
      <c r="E41" s="9">
        <f t="shared" si="17"/>
        <v>0.32419601716776547</v>
      </c>
      <c r="F41" s="9">
        <f t="shared" si="18"/>
        <v>1.7289686274214116</v>
      </c>
      <c r="G41" s="9">
        <f t="shared" si="19"/>
        <v>0.1620980085838827</v>
      </c>
      <c r="H41" s="9">
        <f t="shared" si="20"/>
        <v>-0.1620980085838827</v>
      </c>
      <c r="I41" s="9">
        <f t="shared" si="23"/>
        <v>1.70675786667505</v>
      </c>
      <c r="J41" s="9">
        <f t="shared" si="24"/>
        <v>0.04442152149272305</v>
      </c>
      <c r="K41" s="9">
        <f t="shared" si="25"/>
        <v>-0.015140975688789193</v>
      </c>
      <c r="L41" s="9">
        <f t="shared" si="26"/>
        <v>0.046931020834166406</v>
      </c>
      <c r="M41" s="10">
        <f t="shared" si="27"/>
        <v>1.8196085449468022</v>
      </c>
      <c r="N41" s="10">
        <f t="shared" si="21"/>
        <v>0.2546229564643306</v>
      </c>
      <c r="O41" s="10">
        <f t="shared" si="22"/>
        <v>-0.2546229564643306</v>
      </c>
    </row>
    <row r="42" spans="1:15" ht="12.75">
      <c r="A42">
        <v>39</v>
      </c>
      <c r="B42" s="9">
        <f t="shared" si="14"/>
        <v>2.450442269800039</v>
      </c>
      <c r="C42" s="9">
        <f t="shared" si="15"/>
        <v>0.8852566213878947</v>
      </c>
      <c r="D42" s="9">
        <f t="shared" si="16"/>
        <v>0.08515829288082521</v>
      </c>
      <c r="E42" s="9">
        <f t="shared" si="17"/>
        <v>0.2918189385232309</v>
      </c>
      <c r="F42" s="9">
        <f t="shared" si="18"/>
        <v>1.7705132427757893</v>
      </c>
      <c r="G42" s="9">
        <f t="shared" si="19"/>
        <v>0.1459094692616154</v>
      </c>
      <c r="H42" s="9">
        <f t="shared" si="20"/>
        <v>-0.1459094692616154</v>
      </c>
      <c r="I42" s="9">
        <f t="shared" si="23"/>
        <v>1.7497409350986004</v>
      </c>
      <c r="J42" s="9">
        <f t="shared" si="24"/>
        <v>0.0415446153543777</v>
      </c>
      <c r="K42" s="9">
        <f t="shared" si="25"/>
        <v>-0.016188539322267298</v>
      </c>
      <c r="L42" s="9">
        <f t="shared" si="26"/>
        <v>0.04458726130109126</v>
      </c>
      <c r="M42" s="10">
        <f t="shared" si="27"/>
        <v>1.8641958062478936</v>
      </c>
      <c r="N42" s="10">
        <f t="shared" si="21"/>
        <v>0.22919405836073836</v>
      </c>
      <c r="O42" s="10">
        <f t="shared" si="22"/>
        <v>-0.22919405836073836</v>
      </c>
    </row>
    <row r="43" spans="1:15" ht="12.75">
      <c r="A43">
        <v>40</v>
      </c>
      <c r="B43" s="9">
        <f t="shared" si="14"/>
        <v>2.5132741228718345</v>
      </c>
      <c r="C43" s="9">
        <f t="shared" si="15"/>
        <v>0.9045084971874737</v>
      </c>
      <c r="D43" s="9">
        <f t="shared" si="16"/>
        <v>0.06658470048737541</v>
      </c>
      <c r="E43" s="9">
        <f t="shared" si="17"/>
        <v>0.25804011410510463</v>
      </c>
      <c r="F43" s="9">
        <f t="shared" si="18"/>
        <v>1.8090169943749472</v>
      </c>
      <c r="G43" s="9">
        <f t="shared" si="19"/>
        <v>0.1290200570525523</v>
      </c>
      <c r="H43" s="9">
        <f t="shared" si="20"/>
        <v>-0.1290200570525523</v>
      </c>
      <c r="I43" s="9">
        <f t="shared" si="23"/>
        <v>1.7897651185753682</v>
      </c>
      <c r="J43" s="9">
        <f t="shared" si="24"/>
        <v>0.038503751599157976</v>
      </c>
      <c r="K43" s="9">
        <f t="shared" si="25"/>
        <v>-0.01688941220906312</v>
      </c>
      <c r="L43" s="9">
        <f t="shared" si="26"/>
        <v>0.04204510830022098</v>
      </c>
      <c r="M43" s="10">
        <f t="shared" si="27"/>
        <v>1.9062409145481145</v>
      </c>
      <c r="N43" s="10">
        <f t="shared" si="21"/>
        <v>0.20266423170101713</v>
      </c>
      <c r="O43" s="10">
        <f t="shared" si="22"/>
        <v>-0.20266423170101713</v>
      </c>
    </row>
    <row r="44" spans="1:15" ht="12.75">
      <c r="A44">
        <v>41</v>
      </c>
      <c r="B44" s="9">
        <f t="shared" si="14"/>
        <v>2.5761059759436304</v>
      </c>
      <c r="C44" s="9">
        <f t="shared" si="15"/>
        <v>0.9221639627510075</v>
      </c>
      <c r="D44" s="9">
        <f t="shared" si="16"/>
        <v>0.05001578912278859</v>
      </c>
      <c r="E44" s="9">
        <f t="shared" si="17"/>
        <v>0.22364210051506087</v>
      </c>
      <c r="F44" s="9">
        <f t="shared" si="18"/>
        <v>1.8443279255020149</v>
      </c>
      <c r="G44" s="9">
        <f t="shared" si="19"/>
        <v>0.11182105025753042</v>
      </c>
      <c r="H44" s="9">
        <f t="shared" si="20"/>
        <v>-0.11182105025753042</v>
      </c>
      <c r="I44" s="9">
        <f t="shared" si="23"/>
        <v>1.826672459938481</v>
      </c>
      <c r="J44" s="9">
        <f t="shared" si="24"/>
        <v>0.035310931127067624</v>
      </c>
      <c r="K44" s="9">
        <f t="shared" si="25"/>
        <v>-0.01719900679502187</v>
      </c>
      <c r="L44" s="9">
        <f t="shared" si="26"/>
        <v>0.03927680857447206</v>
      </c>
      <c r="M44" s="10">
        <f t="shared" si="27"/>
        <v>1.9455177231225866</v>
      </c>
      <c r="N44" s="10">
        <f t="shared" si="21"/>
        <v>0.17564809500287631</v>
      </c>
      <c r="O44" s="10">
        <f t="shared" si="22"/>
        <v>-0.17564809500287631</v>
      </c>
    </row>
    <row r="45" spans="1:15" ht="12.75">
      <c r="A45">
        <v>42</v>
      </c>
      <c r="B45" s="9">
        <f t="shared" si="14"/>
        <v>2.6389378290154264</v>
      </c>
      <c r="C45" s="9">
        <f t="shared" si="15"/>
        <v>0.9381533400219317</v>
      </c>
      <c r="D45" s="9">
        <f t="shared" si="16"/>
        <v>0.03589539040396339</v>
      </c>
      <c r="E45" s="9">
        <f t="shared" si="17"/>
        <v>0.18946078856576995</v>
      </c>
      <c r="F45" s="9">
        <f t="shared" si="18"/>
        <v>1.8763066800438633</v>
      </c>
      <c r="G45" s="9">
        <f t="shared" si="19"/>
        <v>0.09473039428288496</v>
      </c>
      <c r="H45" s="9">
        <f t="shared" si="20"/>
        <v>-0.09473039428288496</v>
      </c>
      <c r="I45" s="9">
        <f t="shared" si="23"/>
        <v>1.860317302772939</v>
      </c>
      <c r="J45" s="9">
        <f t="shared" si="24"/>
        <v>0.0319787545418484</v>
      </c>
      <c r="K45" s="9">
        <f t="shared" si="25"/>
        <v>-0.017090655974645458</v>
      </c>
      <c r="L45" s="9">
        <f t="shared" si="26"/>
        <v>0.036259223153447095</v>
      </c>
      <c r="M45" s="10">
        <f t="shared" si="27"/>
        <v>1.9817769462760337</v>
      </c>
      <c r="N45" s="10">
        <f t="shared" si="21"/>
        <v>0.14880215537538796</v>
      </c>
      <c r="O45" s="10">
        <f t="shared" si="22"/>
        <v>-0.14880215537538796</v>
      </c>
    </row>
    <row r="46" spans="1:15" ht="12.75">
      <c r="A46">
        <v>43</v>
      </c>
      <c r="B46" s="9">
        <f t="shared" si="14"/>
        <v>2.7017696820872223</v>
      </c>
      <c r="C46" s="9">
        <f t="shared" si="15"/>
        <v>0.9524135262330098</v>
      </c>
      <c r="D46" s="9">
        <f t="shared" si="16"/>
        <v>0.024443576587044546</v>
      </c>
      <c r="E46" s="9">
        <f t="shared" si="17"/>
        <v>0.1563444165521895</v>
      </c>
      <c r="F46" s="9">
        <f t="shared" si="18"/>
        <v>1.9048270524660194</v>
      </c>
      <c r="G46" s="9">
        <f t="shared" si="19"/>
        <v>0.07817220827609474</v>
      </c>
      <c r="H46" s="9">
        <f t="shared" si="20"/>
        <v>-0.07817220827609474</v>
      </c>
      <c r="I46" s="9">
        <f t="shared" si="23"/>
        <v>1.8905668662549413</v>
      </c>
      <c r="J46" s="9">
        <f t="shared" si="24"/>
        <v>0.028520372422156104</v>
      </c>
      <c r="K46" s="9">
        <f t="shared" si="25"/>
        <v>-0.016558186006790224</v>
      </c>
      <c r="L46" s="9">
        <f t="shared" si="26"/>
        <v>0.03297855616812152</v>
      </c>
      <c r="M46" s="10">
        <f t="shared" si="27"/>
        <v>2.0147555024441552</v>
      </c>
      <c r="N46" s="10">
        <f t="shared" si="21"/>
        <v>0.12279261761753522</v>
      </c>
      <c r="O46" s="10">
        <f t="shared" si="22"/>
        <v>-0.12279261761753522</v>
      </c>
    </row>
    <row r="47" spans="1:15" ht="12.75">
      <c r="A47">
        <v>44</v>
      </c>
      <c r="B47" s="9">
        <f t="shared" si="14"/>
        <v>2.7646015351590183</v>
      </c>
      <c r="C47" s="9">
        <f t="shared" si="15"/>
        <v>0.9648882429441257</v>
      </c>
      <c r="D47" s="9">
        <f t="shared" si="16"/>
        <v>0.01565161054049291</v>
      </c>
      <c r="E47" s="9">
        <f t="shared" si="17"/>
        <v>0.12510639688078667</v>
      </c>
      <c r="F47" s="9">
        <f t="shared" si="18"/>
        <v>1.9297764858882511</v>
      </c>
      <c r="G47" s="9">
        <f t="shared" si="19"/>
        <v>0.06255319844039332</v>
      </c>
      <c r="H47" s="9">
        <f t="shared" si="20"/>
        <v>-0.06255319844039332</v>
      </c>
      <c r="I47" s="9">
        <f t="shared" si="23"/>
        <v>1.9173017691771352</v>
      </c>
      <c r="J47" s="9">
        <f t="shared" si="24"/>
        <v>0.02494943342223177</v>
      </c>
      <c r="K47" s="9">
        <f t="shared" si="25"/>
        <v>-0.015619009835701414</v>
      </c>
      <c r="L47" s="9">
        <f t="shared" si="26"/>
        <v>0.02943514389871592</v>
      </c>
      <c r="M47" s="10">
        <f t="shared" si="27"/>
        <v>2.044190646342871</v>
      </c>
      <c r="N47" s="10">
        <f t="shared" si="21"/>
        <v>0.09825833433944209</v>
      </c>
      <c r="O47" s="10">
        <f t="shared" si="22"/>
        <v>-0.09825833433944209</v>
      </c>
    </row>
    <row r="48" spans="1:15" ht="12.75">
      <c r="A48">
        <v>45</v>
      </c>
      <c r="B48" s="9">
        <f t="shared" si="14"/>
        <v>2.8274333882308142</v>
      </c>
      <c r="C48" s="9">
        <f t="shared" si="15"/>
        <v>0.9755282581475768</v>
      </c>
      <c r="D48" s="9">
        <f t="shared" si="16"/>
        <v>0.009306267728646844</v>
      </c>
      <c r="E48" s="9">
        <f t="shared" si="17"/>
        <v>0.09646899879571076</v>
      </c>
      <c r="F48" s="9">
        <f t="shared" si="18"/>
        <v>1.9510565162951534</v>
      </c>
      <c r="G48" s="9">
        <f t="shared" si="19"/>
        <v>0.048234499397855374</v>
      </c>
      <c r="H48" s="9">
        <f t="shared" si="20"/>
        <v>-0.048234499397855374</v>
      </c>
      <c r="I48" s="9">
        <f t="shared" si="23"/>
        <v>1.9404165010917023</v>
      </c>
      <c r="J48" s="9">
        <f t="shared" si="24"/>
        <v>0.021280030406902295</v>
      </c>
      <c r="K48" s="9">
        <f t="shared" si="25"/>
        <v>-0.01431869904253795</v>
      </c>
      <c r="L48" s="9">
        <f t="shared" si="26"/>
        <v>0.025648875928380634</v>
      </c>
      <c r="M48" s="10">
        <f t="shared" si="27"/>
        <v>2.069839522271252</v>
      </c>
      <c r="N48" s="10">
        <f t="shared" si="21"/>
        <v>0.07576657447894188</v>
      </c>
      <c r="O48" s="10">
        <f t="shared" si="22"/>
        <v>-0.07576657447894188</v>
      </c>
    </row>
    <row r="49" spans="1:15" ht="12.75">
      <c r="A49">
        <v>46</v>
      </c>
      <c r="B49" s="9">
        <f t="shared" si="14"/>
        <v>2.8902652413026098</v>
      </c>
      <c r="C49" s="9">
        <f t="shared" si="15"/>
        <v>0.9842915805643155</v>
      </c>
      <c r="D49" s="9">
        <f t="shared" si="16"/>
        <v>0.005039869112401618</v>
      </c>
      <c r="E49" s="9">
        <f t="shared" si="17"/>
        <v>0.07099203555612149</v>
      </c>
      <c r="F49" s="9">
        <f t="shared" si="18"/>
        <v>1.9685831611286309</v>
      </c>
      <c r="G49" s="9">
        <f t="shared" si="19"/>
        <v>0.03549601777806074</v>
      </c>
      <c r="H49" s="9">
        <f t="shared" si="20"/>
        <v>-0.03549601777806074</v>
      </c>
      <c r="I49" s="9">
        <f t="shared" si="23"/>
        <v>1.9598198387118921</v>
      </c>
      <c r="J49" s="9">
        <f t="shared" si="24"/>
        <v>0.017526644833477434</v>
      </c>
      <c r="K49" s="9">
        <f t="shared" si="25"/>
        <v>-0.012738481619794635</v>
      </c>
      <c r="L49" s="9">
        <f t="shared" si="26"/>
        <v>0.021666845480981006</v>
      </c>
      <c r="M49" s="10">
        <f t="shared" si="27"/>
        <v>2.091506367752233</v>
      </c>
      <c r="N49" s="10">
        <f t="shared" si="21"/>
        <v>0.05575701434162415</v>
      </c>
      <c r="O49" s="10">
        <f t="shared" si="22"/>
        <v>-0.05575701434162415</v>
      </c>
    </row>
    <row r="50" spans="1:15" ht="12.75">
      <c r="A50">
        <v>47</v>
      </c>
      <c r="B50" s="9">
        <f t="shared" si="14"/>
        <v>2.9530970943744057</v>
      </c>
      <c r="C50" s="9">
        <f t="shared" si="15"/>
        <v>0.9911436253643444</v>
      </c>
      <c r="D50" s="9">
        <f t="shared" si="16"/>
        <v>0.002398865456139987</v>
      </c>
      <c r="E50" s="9">
        <f t="shared" si="17"/>
        <v>0.04897821409708593</v>
      </c>
      <c r="F50" s="9">
        <f t="shared" si="18"/>
        <v>1.9822872507286886</v>
      </c>
      <c r="G50" s="9">
        <f t="shared" si="19"/>
        <v>0.02448910704854296</v>
      </c>
      <c r="H50" s="9">
        <f t="shared" si="20"/>
        <v>-0.02448910704854296</v>
      </c>
      <c r="I50" s="9">
        <f t="shared" si="23"/>
        <v>1.9754352059286597</v>
      </c>
      <c r="J50" s="9">
        <f t="shared" si="24"/>
        <v>0.013704089600057756</v>
      </c>
      <c r="K50" s="9">
        <f t="shared" si="25"/>
        <v>-0.011006910729517778</v>
      </c>
      <c r="L50" s="9">
        <f t="shared" si="26"/>
        <v>0.01757709178373899</v>
      </c>
      <c r="M50" s="10">
        <f t="shared" si="27"/>
        <v>2.109083459535972</v>
      </c>
      <c r="N50" s="10">
        <f t="shared" si="21"/>
        <v>0.03846739939833829</v>
      </c>
      <c r="O50" s="10">
        <f t="shared" si="22"/>
        <v>-0.03846739939833829</v>
      </c>
    </row>
    <row r="51" spans="1:15" ht="12.75">
      <c r="A51">
        <v>48</v>
      </c>
      <c r="B51" s="9">
        <f t="shared" si="14"/>
        <v>3.0159289474462017</v>
      </c>
      <c r="C51" s="9">
        <f t="shared" si="15"/>
        <v>0.996057350657239</v>
      </c>
      <c r="D51" s="9">
        <f t="shared" si="16"/>
        <v>0.0009212996470147061</v>
      </c>
      <c r="E51" s="9">
        <f t="shared" si="17"/>
        <v>0.03035291826191851</v>
      </c>
      <c r="F51" s="9">
        <f t="shared" si="18"/>
        <v>1.9921147013144778</v>
      </c>
      <c r="G51" s="9">
        <f t="shared" si="19"/>
        <v>0.015176459130959254</v>
      </c>
      <c r="H51" s="9">
        <f t="shared" si="20"/>
        <v>-0.015176459130959254</v>
      </c>
      <c r="I51" s="9">
        <f t="shared" si="23"/>
        <v>1.9872009760215832</v>
      </c>
      <c r="J51" s="9">
        <f t="shared" si="24"/>
        <v>0.009827450585789155</v>
      </c>
      <c r="K51" s="9">
        <f t="shared" si="25"/>
        <v>-0.009312647917583707</v>
      </c>
      <c r="L51" s="9">
        <f t="shared" si="26"/>
        <v>0.013538988006974664</v>
      </c>
      <c r="M51" s="10">
        <f t="shared" si="27"/>
        <v>2.1226224475429465</v>
      </c>
      <c r="N51" s="10">
        <f t="shared" si="21"/>
        <v>0.023839126256663665</v>
      </c>
      <c r="O51" s="10">
        <f t="shared" si="22"/>
        <v>-0.023839126256663665</v>
      </c>
    </row>
    <row r="52" spans="1:15" ht="12.75">
      <c r="A52">
        <v>49</v>
      </c>
      <c r="B52" s="9">
        <f t="shared" si="14"/>
        <v>3.0787608005179976</v>
      </c>
      <c r="C52" s="9">
        <f t="shared" si="15"/>
        <v>0.9990133642141358</v>
      </c>
      <c r="D52" s="9">
        <f t="shared" si="16"/>
        <v>0.00021229121909982496</v>
      </c>
      <c r="E52" s="9">
        <f t="shared" si="17"/>
        <v>0.014570216851503101</v>
      </c>
      <c r="F52" s="9">
        <f t="shared" si="18"/>
        <v>1.9980267284282713</v>
      </c>
      <c r="G52" s="9">
        <f t="shared" si="19"/>
        <v>0.00728510842575155</v>
      </c>
      <c r="H52" s="9">
        <f t="shared" si="20"/>
        <v>-0.00728510842575155</v>
      </c>
      <c r="I52" s="9">
        <f t="shared" si="23"/>
        <v>1.9950707148713747</v>
      </c>
      <c r="J52" s="9">
        <f t="shared" si="24"/>
        <v>0.005912027113793572</v>
      </c>
      <c r="K52" s="9">
        <f t="shared" si="25"/>
        <v>-0.007891350705207703</v>
      </c>
      <c r="L52" s="9">
        <f t="shared" si="26"/>
        <v>0.009860298197661797</v>
      </c>
      <c r="M52" s="10">
        <f t="shared" si="27"/>
        <v>2.1324827457406084</v>
      </c>
      <c r="N52" s="10">
        <f t="shared" si="21"/>
        <v>0.011443421555473086</v>
      </c>
      <c r="O52" s="10">
        <f t="shared" si="22"/>
        <v>-0.011443421555473086</v>
      </c>
    </row>
    <row r="53" spans="1:15" ht="12.75">
      <c r="A53">
        <v>50</v>
      </c>
      <c r="B53" s="9">
        <f t="shared" si="14"/>
        <v>3.1415926535897936</v>
      </c>
      <c r="C53" s="9">
        <f t="shared" si="15"/>
        <v>1</v>
      </c>
      <c r="D53" s="9">
        <f t="shared" si="16"/>
        <v>7.000000003642981E-06</v>
      </c>
      <c r="E53" s="9">
        <f t="shared" si="17"/>
        <v>0.002645751311753049</v>
      </c>
      <c r="F53" s="9">
        <f t="shared" si="18"/>
        <v>1.9999999999999998</v>
      </c>
      <c r="G53" s="9">
        <f t="shared" si="19"/>
        <v>0.0013228756558765244</v>
      </c>
      <c r="H53" s="9">
        <f t="shared" si="20"/>
        <v>-0.0013228756558765244</v>
      </c>
      <c r="I53" s="9">
        <f t="shared" si="23"/>
        <v>1.9990133642141354</v>
      </c>
      <c r="J53" s="9">
        <f t="shared" si="24"/>
        <v>0.001973271571728441</v>
      </c>
      <c r="K53" s="9">
        <f t="shared" si="25"/>
        <v>-0.005962232769875025</v>
      </c>
      <c r="L53" s="9">
        <f t="shared" si="26"/>
        <v>0.006280288233669156</v>
      </c>
      <c r="M53" s="10">
        <f t="shared" si="27"/>
        <v>2.1387630339742776</v>
      </c>
      <c r="N53" s="10">
        <f t="shared" si="21"/>
        <v>0.002077968221057234</v>
      </c>
      <c r="O53" s="10">
        <f t="shared" si="22"/>
        <v>-0.002077968221057234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blub</dc:creator>
  <cp:keywords/>
  <dc:description/>
  <cp:lastModifiedBy>Burkart, Andreas</cp:lastModifiedBy>
  <dcterms:created xsi:type="dcterms:W3CDTF">2015-04-22T20:12:13Z</dcterms:created>
  <dcterms:modified xsi:type="dcterms:W3CDTF">2016-02-09T07:32:36Z</dcterms:modified>
  <cp:category/>
  <cp:version/>
  <cp:contentType/>
  <cp:contentStatus/>
</cp:coreProperties>
</file>